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5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Флак" sheetId="7" state="hidden" r:id="rId7"/>
    <sheet name="Spravochnik" sheetId="8" state="hidden" r:id="rId8"/>
    <sheet name="Лист1" sheetId="9" r:id="rId9"/>
  </sheets>
  <definedNames>
    <definedName name="Data_Adr">#N/A</definedName>
    <definedName name="data_r_1">'Раздел 1'!$O$20:$P$24</definedName>
    <definedName name="data_r_2">'Раздел 2'!$O$20:$P$29</definedName>
    <definedName name="data_r_3">'Раздел 3'!$O$20:$Q$49</definedName>
    <definedName name="data_r_4">'Раздел 4'!$O$20:$P$25</definedName>
    <definedName name="data_r_5">'Раздел 5'!$O$20:$P$35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5'!$P$39</definedName>
    <definedName name="R_2">'Раздел 5'!$S$39</definedName>
    <definedName name="R_3">'Раздел 5'!$P$42</definedName>
    <definedName name="R_4">'Раздел 5'!$S$42</definedName>
    <definedName name="razdel_01">'Раздел 1'!$P$20:$P$24</definedName>
    <definedName name="razdel_02">'Раздел 2'!$P$20:$P$29</definedName>
    <definedName name="razdel_03">'Раздел 3'!$P$20:$Q$49</definedName>
    <definedName name="razdel_04">'Раздел 4'!$P$20:$P$25</definedName>
    <definedName name="razdel_05">'Раздел 5'!$P$20:$P$35</definedName>
    <definedName name="T_Check">#N/A</definedName>
    <definedName name="Verificationcheck">#N/A</definedName>
    <definedName name="Year">'Титульный лист'!$AO$21</definedName>
  </definedNames>
  <calcPr fullCalcOnLoad="1"/>
</workbook>
</file>

<file path=xl/sharedStrings.xml><?xml version="1.0" encoding="utf-8"?>
<sst xmlns="http://schemas.openxmlformats.org/spreadsheetml/2006/main" count="192" uniqueCount="174">
  <si>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</si>
  <si>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</si>
  <si>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</si>
  <si>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</si>
  <si>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СВЕДЕНИЯ О  ФИНАНСИРОВАНИИ И РАСХОДАХ УЧРЕЖДЕНИЯ, РЕАЛИЗУЮЩЕГО ПРОГРАММЫ ОБЩЕГО ОБРАЗОВАНИЯ</t>
  </si>
  <si>
    <t>за</t>
  </si>
  <si>
    <t>год</t>
  </si>
  <si>
    <t>Предоставляют:</t>
  </si>
  <si>
    <t>Сроки предоставления</t>
  </si>
  <si>
    <t>Форма № ОШ-2</t>
  </si>
  <si>
    <t>юридические лица – образовательные учреждения, реализующие программы общего образования (общеобразовательные учреждения), подведомственные органу местного самоуправления, осуществляющему управление в сфере образования, органу исполнительной власти субъекта Российской Федерации, осуществляющему  управление в сфере образования, Министерству образования и науки Российской Федерации:</t>
  </si>
  <si>
    <t>20 февраля</t>
  </si>
  <si>
    <t>Приказ Росстата:
Об утверждении формы
от  15.11.2010 № 394
О внесении изменений
(при наличии)
от  __________ № ___
от  __________ № ___</t>
  </si>
  <si>
    <t xml:space="preserve">   - соответствующему органу управления в сфере образования (по принадлежности) юридические лица –
     образовательные учреждения, реализующие программы общего образования (общеобразовательные
     учреждения), кроме подведомственных органу местного самоуправления, осуществляющему
     управление в сфере образования;</t>
  </si>
  <si>
    <t>органу исполнительной власти субъекта Российской Федерации, осуществляющему  управление в сфере образования, Министерству образования и науки Российской Федерации:</t>
  </si>
  <si>
    <t xml:space="preserve">   - территориальному органу Росстата в субъекте Российской Федерации  по установленному им адресу</t>
  </si>
  <si>
    <t>Годовая</t>
  </si>
  <si>
    <t>Наименование отчитывающейся организации</t>
  </si>
  <si>
    <t>Муниципальное общеобразовательное учреждение "Березовская средняя общеобразовательная школа"</t>
  </si>
  <si>
    <t>Почтовый адрес</t>
  </si>
  <si>
    <t>658060 Алтайский край Первомайский район с.Березовка ул.Зеленая, 30</t>
  </si>
  <si>
    <t>Код формы по ОКУД</t>
  </si>
  <si>
    <t>Код</t>
  </si>
  <si>
    <t>отчитывающейся организации по ОКПО</t>
  </si>
  <si>
    <t>Раздел 1. Сведения об учреждении</t>
  </si>
  <si>
    <t>Наименование показателей</t>
  </si>
  <si>
    <t>№
строки</t>
  </si>
  <si>
    <t>Значение</t>
  </si>
  <si>
    <t>Имеется ли у образовательного учреждения собственная бухгалтерия (да – 1, нет – 0)</t>
  </si>
  <si>
    <t>Переведено ли общеобразовательное учреждение на нормативное подушевое финансирование (да – 1, нет – 0)</t>
  </si>
  <si>
    <t>Переведено ли общеобразовательное учреждение на новую (отраслевую) систему оплаты труда, ориентированную на результат (да – 1, нет – 0)</t>
  </si>
  <si>
    <t>Сведения об учредителе образовательного учреждения -  (1 – федеральный орган государственной власти ;
2 – орган государственной власти субъекта Российской Федерации;    3 – орган местного самоуправления)</t>
  </si>
  <si>
    <t>Раздел 2. Сведения об источниках получения средств учреждением</t>
  </si>
  <si>
    <t>Код по ОКЕИ: тысяча рублей - 384</t>
  </si>
  <si>
    <t>Фактически про-финансировано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</si>
  <si>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</si>
  <si>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</si>
  <si>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04 - 08)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</si>
  <si>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</si>
  <si>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</si>
  <si>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</si>
  <si>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</si>
  <si>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</si>
  <si>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Остаток внебюджетных средств на конец отчетного периода</t>
  </si>
  <si>
    <t>Раздел 3. Расходы учреждения</t>
  </si>
  <si>
    <t>Бюджетные расходы</t>
  </si>
  <si>
    <t>Расходы, осущест-вляемые за счет вне-бюджетных источ-ников финанси-рования</t>
  </si>
  <si>
    <t>Расходы – всего (сумма строк 02, 14, 21, 25)</t>
  </si>
  <si>
    <t>Оплата труда и начисления на оплату труда (сумма строк 03, 13)</t>
  </si>
  <si>
    <t>заработная плата и начисления на оплату труда (сумма строк 04, 05, 09, 11, 12)</t>
  </si>
  <si>
    <t xml:space="preserve">   в том числе:
      руководящие работники</t>
  </si>
  <si>
    <t xml:space="preserve">      педагогические работники</t>
  </si>
  <si>
    <t xml:space="preserve">         из них:
            учителя</t>
  </si>
  <si>
    <t xml:space="preserve">            воспитатели, работающие с дошкольными группами</t>
  </si>
  <si>
    <t xml:space="preserve">            педагогический персонал, работающий в классах для детей с ограниченными возможностями здоровья</t>
  </si>
  <si>
    <t xml:space="preserve">      учебно-вспомогательный персонал</t>
  </si>
  <si>
    <t xml:space="preserve">         из них учебно-вспомогательный персонал, работающий с дошкольными группами</t>
  </si>
  <si>
    <t xml:space="preserve">      медицинские работники</t>
  </si>
  <si>
    <t xml:space="preserve">      обслуживающий персонал</t>
  </si>
  <si>
    <t xml:space="preserve">      прочие выплаты</t>
  </si>
  <si>
    <t>Приобретение услуг (сумма строк 15-20)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</si>
  <si>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</si>
  <si>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</si>
  <si>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</si>
  <si>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</si>
  <si>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</si>
  <si>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</si>
  <si>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Социальное обеспечение (сумма строк 22-24)</t>
  </si>
  <si>
    <t xml:space="preserve">   пенсии, пособия и выплаты по пенсионному, социальному и медицинскому страхованию населения</t>
  </si>
  <si>
    <t xml:space="preserve">   пособия по социальной помощи населению</t>
  </si>
  <si>
    <t xml:space="preserve">   пенсии,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</si>
  <si>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</si>
  <si>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 (сумма строк 27-29)</t>
  </si>
  <si>
    <t xml:space="preserve">   увеличение стоимости основных средств</t>
  </si>
  <si>
    <t xml:space="preserve">   увеличение стоимости нематериальных активов</t>
  </si>
  <si>
    <t xml:space="preserve">   увеличение стоимости материальных запасов</t>
  </si>
  <si>
    <t>Раздел 4. Просроченная задолженность по исполнению бюджетных обязательств учреждением</t>
  </si>
  <si>
    <t>Сумма на конец отчетного года</t>
  </si>
  <si>
    <t xml:space="preserve">Общий объем просроченной задолженности по исполнению бюджетных обязательств образовательным учреждением </t>
  </si>
  <si>
    <t xml:space="preserve">   из них просроченная задолженность:
      по заработной плате</t>
  </si>
  <si>
    <t xml:space="preserve">      по начислениям на выплату по оплате труда</t>
  </si>
  <si>
    <t xml:space="preserve">      по оплате договоров на приобретение сырья и материалов в целях оказания государственных услуг</t>
  </si>
  <si>
    <t xml:space="preserve">      по оплате коммунальных услуг</t>
  </si>
  <si>
    <t>Раздел 5. Сведения о контингенте обучающихся и кадровом составе учреждения</t>
  </si>
  <si>
    <t>Код по ОКЕИ: человек - 792, единица - 642</t>
  </si>
  <si>
    <t>Количество</t>
  </si>
  <si>
    <t>Среднегодовая численность обучающихся</t>
  </si>
  <si>
    <t xml:space="preserve">   из них:
      дети, занимающиеся в дошкольных группах</t>
  </si>
  <si>
    <t xml:space="preserve">      дети с ограниченными возможностями здоровья, занимающиеся в коррекционных классах</t>
  </si>
  <si>
    <t xml:space="preserve">      дети с ограниченными возможностями здоровья, занимающиеся в обычных классах</t>
  </si>
  <si>
    <t>Среднегодовое число классов и классов-комплектов</t>
  </si>
  <si>
    <t xml:space="preserve">   из них классов и классов-комплектов для детей с ограниченными возможностями здоровья</t>
  </si>
  <si>
    <t>Среднегодовая численность работников (сумма строк 08, 09, 13, 15)</t>
  </si>
  <si>
    <t xml:space="preserve">         из них:
            учебно-вспомогательный персонал, работающий с дошкольными группами</t>
  </si>
  <si>
    <t xml:space="preserve">            обслуживающий персонал</t>
  </si>
  <si>
    <t xml:space="preserve">Должностное лицо, ответственное за предоставление статистической информации (лицо,  </t>
  </si>
  <si>
    <t xml:space="preserve">уполномоченное предоставлять статистическую информацию от имени юридического лица) </t>
  </si>
  <si>
    <t>заместительдиректора по УВР</t>
  </si>
  <si>
    <t>Шарыгина Алена Витальевна</t>
  </si>
  <si>
    <t>(должность)</t>
  </si>
  <si>
    <t>(Ф.И.О)</t>
  </si>
  <si>
    <t>(подпись)</t>
  </si>
  <si>
    <t>8-38532-79-5-41</t>
  </si>
  <si>
    <t>(номер контактного телефона)</t>
  </si>
  <si>
    <t>(дата составления документа)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</si>
  <si>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</si>
  <si>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</si>
  <si>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</si>
  <si>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</si>
  <si>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</si>
  <si>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</si>
  <si>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</si>
  <si>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</si>
  <si>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</si>
  <si>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</si>
  <si>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</si>
  <si>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</si>
  <si>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</si>
  <si>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</si>
  <si>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</si>
  <si>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</si>
  <si>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</si>
  <si>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</si>
  <si>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</si>
  <si>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</si>
  <si>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</si>
  <si>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</si>
  <si>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</si>
  <si>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</si>
  <si>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</si>
  <si>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</si>
  <si>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</si>
  <si>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</si>
  <si>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</si>
  <si>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</si>
  <si>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</si>
  <si>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</si>
  <si>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</si>
  <si>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</si>
  <si>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</si>
  <si>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Раздел 2 строка 01 графа 3 = Раздел 2 сумма строк 02+03 по графе 3</t>
  </si>
  <si>
    <t>Раздел 2 строка 03 графа 3 = Раздел 2 сумма строк 04+05+06+07+08 по графе 3</t>
  </si>
  <si>
    <t>Раздел 3 строка 01 графа 03 = Раздел 3 сумма строк 02 + 14 + 21 + 25 графа 03</t>
  </si>
  <si>
    <t>Раздел 3 строка 01 графа 04 = Раздел 3 сумма строк 02 + 14 + 21 + 25 графа 04</t>
  </si>
  <si>
    <t>Раздел 3 строка 02 графа 03 &gt;= Раздел 3 сумма строк 03 + 13 графа 03</t>
  </si>
  <si>
    <t>Раздел 3 строка 02 графа 04 &gt;= Раздел 3 сумма строк 03 + 13 графа 04</t>
  </si>
  <si>
    <t>Раздел 3 строка 03 графа 03 = Раздел 3 сумма строк 04 + 05 + 09 + 11 + 12 графа 03</t>
  </si>
  <si>
    <t>Раздел 3 строка 03 графа 04 = Раздел 3 сумма строк 04 + 05 + 09 + 11 + 12 графа 04</t>
  </si>
  <si>
    <t>Раздел 3 строка 14 графа 03 = Раздел 3 сумма строк 15 + 16 + 17 + 18 + 19 + 20 графа 03</t>
  </si>
  <si>
    <t>Раздел 3 строка 14 графа 04 = Раздел 3 сумма строк 15 + 16 + 17 + 18 + 19 + 20 графа 04</t>
  </si>
  <si>
    <t>Раздел 3 строка 21 графа 03 = Раздел 3 сумма строк 22 + 23 + 24 графа 03</t>
  </si>
  <si>
    <t>Раздел 3 строка 21 графа 04 = Раздел 3 сумма строк 22 + 23 + 24 графа 04</t>
  </si>
  <si>
    <t>Раздел 3 строка 26 графа 03 = Раздел 3 сумма строк 27 + 28 + 29 графа 03</t>
  </si>
  <si>
    <t>Раздел 3 строка 26 графа 04 = Раздел 3 сумма строк 27 + 28 + 29 графа 04</t>
  </si>
  <si>
    <t>Раздел 3 строка 05 графа 03 &gt;= Раздел 3 строка 06 графа 03</t>
  </si>
  <si>
    <t>Раздел 3 строка 05 графа 04 &gt;= Раздел 3 строка 06 графа 04</t>
  </si>
  <si>
    <t>Раздел 3 строка 05 графа 03 &gt;= Раздел 3 строка 07 графа 03</t>
  </si>
  <si>
    <t>Раздел 3 строка 05 графа 04 &gt;= Раздел 3 строка 07 графа 04</t>
  </si>
  <si>
    <t>Раздел 3 строка 05 графа 03 &gt;= Раздел 3 строка 08 графа 03</t>
  </si>
  <si>
    <t>Раздел 3 строка 05 графа 04 &gt;= Раздел 3 строка 08 графа 04</t>
  </si>
  <si>
    <t>Раздел 3 строка 09 графа 03 &gt;= Раздел 3 строка 10 графа 03</t>
  </si>
  <si>
    <t>Раздел 3 строка 09 графа 04 &gt;= Раздел 3 строка 10 графа 04</t>
  </si>
  <si>
    <t>Раздел 4 строка 01 графа 03 &gt;= Раздел 4 сумма строк 02 + 03 + 04 + 05 графа 03</t>
  </si>
  <si>
    <t>Раздел 5 строка 07 графа 03 = Раздел 5 сумма строк 08 + 09 + 13 + 15 графа 03</t>
  </si>
  <si>
    <t>Раздел 5 строка 01 графа 03 &gt;= Раздел 5 строка 02 графа 03</t>
  </si>
  <si>
    <t>Раздел 5 строка 01 графа 03 &gt;= Раздел 5 строка 03 графа 03</t>
  </si>
  <si>
    <t>Раздел 5 строка 01 графа 03 &gt;= Раздел 5 строка 04 графа 03</t>
  </si>
  <si>
    <t>Раздел 5 строка 05 графа 03 &gt;= Раздел 5 строка 06 графа 03</t>
  </si>
  <si>
    <t>Раздел 5 строка 09 графа 03 &gt;= Раздел 5 строка 10 графа 03</t>
  </si>
  <si>
    <t>Раздел 5 строка 09 графа 03 &gt;= Раздел 5 строка 11 графа 03</t>
  </si>
  <si>
    <t>Раздел 5 строка 09 графа 03 &gt;= Раздел 5 строка 12 графа 03</t>
  </si>
  <si>
    <t>Раздел 5 строка 13 графа 03 &gt;= Раздел 5 строка 14 графа 03</t>
  </si>
  <si>
    <t>Раздел 3 строка 01 + строка 26 графа 04 = Раздел 2 строка 03 - строка 09 графа 03</t>
  </si>
  <si>
    <t>Конец T_Check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</si>
</sst>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GENERAL"/>
    <numFmt numFmtId="166" formatCode="0"/>
    <numFmt numFmtId="167" formatCode="0000000"/>
    <numFmt numFmtId="168" formatCode="00"/>
    <numFmt numFmtId="169" formatCode="#,##0"/>
    <numFmt numFmtId="170" formatCode="#,##0.0"/>
    <numFmt numFmtId="171" formatCode="DDDD&quot;, &quot;MMMM\ DD&quot;, &quot;YYYY"/>
    <numFmt numFmtId="172" formatCode="DD/MM/YYYY"/>
  </numFmts>
  <fonts count="12">
    <font>
      <sz val="10"/>
      <name val="Arial"/>
      <family val="2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1" fillId="0" borderId="0" xfId="20" applyFont="1" applyAlignment="1">
      <alignment vertical="center"/>
      <protection/>
    </xf>
    <xf numFmtId="164" fontId="1" fillId="0" borderId="0" xfId="20" applyAlignment="1">
      <alignment vertical="center"/>
      <protection/>
    </xf>
    <xf numFmtId="164" fontId="2" fillId="0" borderId="0" xfId="20" applyFont="1" applyBorder="1" applyAlignment="1">
      <alignment vertical="center"/>
      <protection/>
    </xf>
    <xf numFmtId="164" fontId="1" fillId="0" borderId="0" xfId="20" applyFont="1" applyBorder="1" applyAlignment="1">
      <alignment vertical="center"/>
      <protection/>
    </xf>
    <xf numFmtId="164" fontId="3" fillId="0" borderId="0" xfId="20" applyFont="1" applyBorder="1" applyAlignment="1">
      <alignment vertical="center"/>
      <protection/>
    </xf>
    <xf numFmtId="164" fontId="4" fillId="0" borderId="1" xfId="20" applyFont="1" applyBorder="1" applyAlignment="1">
      <alignment horizontal="center" vertical="center"/>
      <protection/>
    </xf>
    <xf numFmtId="164" fontId="1" fillId="0" borderId="1" xfId="20" applyFont="1" applyBorder="1" applyAlignment="1">
      <alignment horizontal="center" vertical="center"/>
      <protection/>
    </xf>
    <xf numFmtId="164" fontId="1" fillId="0" borderId="1" xfId="20" applyFont="1" applyBorder="1" applyAlignment="1">
      <alignment horizontal="center" vertical="center" wrapText="1"/>
      <protection/>
    </xf>
    <xf numFmtId="164" fontId="1" fillId="0" borderId="2" xfId="20" applyFont="1" applyBorder="1" applyAlignment="1">
      <alignment horizontal="center" vertical="center" wrapText="1"/>
      <protection/>
    </xf>
    <xf numFmtId="164" fontId="1" fillId="0" borderId="3" xfId="20" applyFont="1" applyBorder="1" applyAlignment="1">
      <alignment horizontal="right" vertical="center"/>
      <protection/>
    </xf>
    <xf numFmtId="166" fontId="1" fillId="2" borderId="4" xfId="20" applyNumberFormat="1" applyFont="1" applyFill="1" applyBorder="1" applyAlignment="1" applyProtection="1">
      <alignment horizontal="center" vertical="center"/>
      <protection locked="0"/>
    </xf>
    <xf numFmtId="164" fontId="1" fillId="0" borderId="5" xfId="20" applyFont="1" applyBorder="1" applyAlignment="1">
      <alignment horizontal="left" vertical="center"/>
      <protection/>
    </xf>
    <xf numFmtId="164" fontId="1" fillId="0" borderId="6" xfId="20" applyFont="1" applyBorder="1" applyAlignment="1">
      <alignment horizontal="center" vertical="center"/>
      <protection/>
    </xf>
    <xf numFmtId="164" fontId="5" fillId="0" borderId="1" xfId="20" applyFont="1" applyBorder="1" applyAlignment="1">
      <alignment horizontal="center" vertical="center"/>
      <protection/>
    </xf>
    <xf numFmtId="164" fontId="6" fillId="0" borderId="0" xfId="20" applyFont="1" applyBorder="1" applyAlignment="1">
      <alignment horizontal="center" vertical="center"/>
      <protection/>
    </xf>
    <xf numFmtId="164" fontId="6" fillId="0" borderId="0" xfId="20" applyFont="1" applyBorder="1" applyAlignment="1">
      <alignment vertical="center"/>
      <protection/>
    </xf>
    <xf numFmtId="164" fontId="1" fillId="0" borderId="7" xfId="20" applyFont="1" applyBorder="1" applyAlignment="1">
      <alignment horizontal="left" vertical="center" wrapText="1"/>
      <protection/>
    </xf>
    <xf numFmtId="164" fontId="1" fillId="0" borderId="8" xfId="20" applyFont="1" applyBorder="1" applyAlignment="1">
      <alignment horizontal="center" vertical="center"/>
      <protection/>
    </xf>
    <xf numFmtId="164" fontId="1" fillId="0" borderId="0" xfId="20" applyFont="1" applyBorder="1" applyAlignment="1">
      <alignment horizontal="center" vertical="center" wrapText="1"/>
      <protection/>
    </xf>
    <xf numFmtId="164" fontId="1" fillId="0" borderId="7" xfId="20" applyNumberFormat="1" applyFont="1" applyBorder="1" applyAlignment="1">
      <alignment horizontal="left" vertical="center" wrapText="1"/>
      <protection/>
    </xf>
    <xf numFmtId="164" fontId="1" fillId="0" borderId="9" xfId="20" applyFont="1" applyBorder="1" applyAlignment="1">
      <alignment horizontal="center" vertical="center"/>
      <protection/>
    </xf>
    <xf numFmtId="164" fontId="1" fillId="0" borderId="9" xfId="20" applyFont="1" applyBorder="1" applyAlignment="1">
      <alignment vertical="center"/>
      <protection/>
    </xf>
    <xf numFmtId="164" fontId="1" fillId="0" borderId="10" xfId="20" applyFont="1" applyBorder="1" applyAlignment="1">
      <alignment horizontal="left" vertical="center"/>
      <protection/>
    </xf>
    <xf numFmtId="164" fontId="1" fillId="0" borderId="11" xfId="20" applyFont="1" applyBorder="1" applyAlignment="1">
      <alignment horizontal="center" vertical="center"/>
      <protection/>
    </xf>
    <xf numFmtId="164" fontId="7" fillId="0" borderId="0" xfId="20" applyFont="1" applyBorder="1" applyAlignment="1">
      <alignment horizontal="center" vertical="center" wrapText="1"/>
      <protection/>
    </xf>
    <xf numFmtId="164" fontId="1" fillId="0" borderId="0" xfId="20" applyFont="1" applyBorder="1" applyAlignment="1">
      <alignment horizontal="left" vertical="center"/>
      <protection/>
    </xf>
    <xf numFmtId="164" fontId="1" fillId="0" borderId="0" xfId="20" applyFont="1" applyBorder="1" applyAlignment="1">
      <alignment horizontal="center" vertical="center"/>
      <protection/>
    </xf>
    <xf numFmtId="164" fontId="7" fillId="0" borderId="0" xfId="20" applyFont="1" applyBorder="1" applyAlignment="1">
      <alignment vertical="center" wrapText="1"/>
      <protection/>
    </xf>
    <xf numFmtId="164" fontId="5" fillId="0" borderId="12" xfId="20" applyFont="1" applyBorder="1" applyAlignment="1">
      <alignment vertical="center"/>
      <protection/>
    </xf>
    <xf numFmtId="164" fontId="5" fillId="2" borderId="13" xfId="20" applyFont="1" applyFill="1" applyBorder="1" applyAlignment="1" applyProtection="1">
      <alignment horizontal="left" vertical="center"/>
      <protection locked="0"/>
    </xf>
    <xf numFmtId="164" fontId="1" fillId="0" borderId="0" xfId="20" applyFont="1">
      <alignment/>
      <protection/>
    </xf>
    <xf numFmtId="164" fontId="5" fillId="0" borderId="6" xfId="20" applyFont="1" applyBorder="1" applyAlignment="1">
      <alignment vertical="center"/>
      <protection/>
    </xf>
    <xf numFmtId="164" fontId="5" fillId="2" borderId="14" xfId="20" applyFont="1" applyFill="1" applyBorder="1" applyAlignment="1" applyProtection="1">
      <alignment horizontal="left" vertical="center"/>
      <protection locked="0"/>
    </xf>
    <xf numFmtId="164" fontId="1" fillId="0" borderId="15" xfId="20" applyFont="1" applyBorder="1" applyAlignment="1">
      <alignment horizontal="center" vertical="center"/>
      <protection/>
    </xf>
    <xf numFmtId="164" fontId="1" fillId="0" borderId="1" xfId="20" applyFont="1" applyFill="1" applyBorder="1" applyAlignment="1">
      <alignment horizontal="center" vertical="center"/>
      <protection/>
    </xf>
    <xf numFmtId="164" fontId="1" fillId="0" borderId="10" xfId="20" applyFont="1" applyBorder="1" applyAlignment="1">
      <alignment horizontal="center" vertical="center" wrapText="1"/>
      <protection/>
    </xf>
    <xf numFmtId="164" fontId="1" fillId="0" borderId="10" xfId="20" applyFont="1" applyBorder="1" applyAlignment="1">
      <alignment horizontal="center" vertical="center"/>
      <protection/>
    </xf>
    <xf numFmtId="164" fontId="1" fillId="0" borderId="16" xfId="20" applyFont="1" applyBorder="1" applyAlignment="1">
      <alignment horizontal="center" vertical="center"/>
      <protection/>
    </xf>
    <xf numFmtId="167" fontId="1" fillId="0" borderId="1" xfId="20" applyNumberFormat="1" applyFont="1" applyBorder="1" applyAlignment="1">
      <alignment horizontal="center" vertical="center"/>
      <protection/>
    </xf>
    <xf numFmtId="164" fontId="1" fillId="2" borderId="1" xfId="20" applyFont="1" applyFill="1" applyBorder="1" applyAlignment="1" applyProtection="1">
      <alignment horizontal="center" vertical="center"/>
      <protection locked="0"/>
    </xf>
    <xf numFmtId="164" fontId="1" fillId="0" borderId="0" xfId="20">
      <alignment/>
      <protection/>
    </xf>
    <xf numFmtId="164" fontId="4" fillId="0" borderId="0" xfId="20" applyFont="1" applyBorder="1" applyAlignment="1">
      <alignment horizontal="center" vertical="center"/>
      <protection/>
    </xf>
    <xf numFmtId="164" fontId="1" fillId="0" borderId="17" xfId="20" applyBorder="1" applyAlignment="1">
      <alignment horizontal="right" vertical="center"/>
      <protection/>
    </xf>
    <xf numFmtId="164" fontId="1" fillId="0" borderId="18" xfId="20" applyFont="1" applyBorder="1" applyAlignment="1">
      <alignment horizontal="center" vertical="center" wrapText="1"/>
      <protection/>
    </xf>
    <xf numFmtId="164" fontId="1" fillId="0" borderId="18" xfId="20" applyFont="1" applyBorder="1" applyAlignment="1">
      <alignment horizontal="center" vertical="top" wrapText="1"/>
      <protection/>
    </xf>
    <xf numFmtId="164" fontId="1" fillId="0" borderId="18" xfId="20" applyFont="1" applyBorder="1" applyAlignment="1">
      <alignment vertical="top" wrapText="1"/>
      <protection/>
    </xf>
    <xf numFmtId="168" fontId="1" fillId="0" borderId="18" xfId="20" applyNumberFormat="1" applyFont="1" applyBorder="1" applyAlignment="1">
      <alignment horizontal="center" wrapText="1"/>
      <protection/>
    </xf>
    <xf numFmtId="169" fontId="4" fillId="2" borderId="18" xfId="20" applyNumberFormat="1" applyFont="1" applyFill="1" applyBorder="1" applyAlignment="1" applyProtection="1">
      <alignment horizontal="right" wrapText="1"/>
      <protection locked="0"/>
    </xf>
    <xf numFmtId="164" fontId="4" fillId="0" borderId="0" xfId="20" applyFont="1" applyBorder="1" applyAlignment="1">
      <alignment horizontal="center" vertical="center" wrapText="1"/>
      <protection/>
    </xf>
    <xf numFmtId="164" fontId="1" fillId="0" borderId="18" xfId="20" applyFont="1" applyBorder="1" applyAlignment="1">
      <alignment vertical="center" wrapText="1"/>
      <protection/>
    </xf>
    <xf numFmtId="170" fontId="4" fillId="2" borderId="18" xfId="20" applyNumberFormat="1" applyFont="1" applyFill="1" applyBorder="1" applyAlignment="1" applyProtection="1">
      <alignment horizontal="right" wrapText="1"/>
      <protection locked="0"/>
    </xf>
    <xf numFmtId="164" fontId="1" fillId="0" borderId="18" xfId="20" applyFont="1" applyBorder="1" applyAlignment="1">
      <alignment horizontal="left" wrapText="1"/>
      <protection/>
    </xf>
    <xf numFmtId="164" fontId="1" fillId="0" borderId="18" xfId="20" applyFont="1" applyBorder="1" applyAlignment="1">
      <alignment horizontal="left" vertical="center" wrapText="1"/>
      <protection/>
    </xf>
    <xf numFmtId="164" fontId="1" fillId="0" borderId="18" xfId="20" applyFont="1" applyFill="1" applyBorder="1" applyAlignment="1">
      <alignment horizontal="left" vertical="center" wrapText="1"/>
      <protection/>
    </xf>
    <xf numFmtId="164" fontId="1" fillId="0" borderId="18" xfId="20" applyBorder="1">
      <alignment/>
      <protection/>
    </xf>
    <xf numFmtId="164" fontId="1" fillId="0" borderId="17" xfId="20" applyFont="1" applyBorder="1" applyAlignment="1">
      <alignment horizontal="right" vertical="center"/>
      <protection/>
    </xf>
    <xf numFmtId="164" fontId="8" fillId="0" borderId="18" xfId="20" applyFont="1" applyBorder="1" applyAlignment="1">
      <alignment horizontal="center" vertical="center" wrapText="1"/>
      <protection/>
    </xf>
    <xf numFmtId="164" fontId="1" fillId="0" borderId="16" xfId="20" applyFont="1" applyBorder="1" applyAlignment="1">
      <alignment horizontal="center" wrapText="1"/>
      <protection/>
    </xf>
    <xf numFmtId="164" fontId="1" fillId="0" borderId="18" xfId="20" applyFont="1" applyBorder="1" applyAlignment="1">
      <alignment horizontal="center" wrapText="1"/>
      <protection/>
    </xf>
    <xf numFmtId="164" fontId="1" fillId="0" borderId="13" xfId="20" applyFont="1" applyBorder="1" applyAlignment="1">
      <alignment vertical="center" wrapText="1"/>
      <protection/>
    </xf>
    <xf numFmtId="164" fontId="1" fillId="0" borderId="13" xfId="20" applyFont="1" applyBorder="1" applyAlignment="1">
      <alignment horizontal="left" vertical="center" wrapText="1"/>
      <protection/>
    </xf>
    <xf numFmtId="164" fontId="1" fillId="0" borderId="13" xfId="20" applyBorder="1">
      <alignment/>
      <protection/>
    </xf>
    <xf numFmtId="168" fontId="1" fillId="0" borderId="18" xfId="20" applyNumberFormat="1" applyBorder="1" applyAlignment="1">
      <alignment horizontal="center"/>
      <protection/>
    </xf>
    <xf numFmtId="164" fontId="4" fillId="0" borderId="0" xfId="20" applyFont="1" applyAlignment="1">
      <alignment horizontal="center" vertical="center"/>
      <protection/>
    </xf>
    <xf numFmtId="164" fontId="1" fillId="0" borderId="0" xfId="20" applyBorder="1" applyAlignment="1">
      <alignment horizontal="right" vertical="center"/>
      <protection/>
    </xf>
    <xf numFmtId="164" fontId="1" fillId="0" borderId="16" xfId="20" applyFont="1" applyBorder="1" applyAlignment="1">
      <alignment horizontal="center" vertical="top" wrapText="1"/>
      <protection/>
    </xf>
    <xf numFmtId="164" fontId="1" fillId="0" borderId="18" xfId="20" applyFont="1" applyBorder="1" applyAlignment="1">
      <alignment horizontal="left" vertical="top" wrapText="1" indent="1"/>
      <protection/>
    </xf>
    <xf numFmtId="168" fontId="1" fillId="0" borderId="18" xfId="20" applyNumberFormat="1" applyFont="1" applyBorder="1" applyAlignment="1">
      <alignment horizontal="center" vertical="top" wrapText="1"/>
      <protection/>
    </xf>
    <xf numFmtId="164" fontId="1" fillId="0" borderId="0" xfId="20" applyFont="1" applyBorder="1" applyAlignment="1">
      <alignment horizontal="right" wrapText="1"/>
      <protection/>
    </xf>
    <xf numFmtId="164" fontId="1" fillId="0" borderId="0" xfId="20" applyFont="1" applyBorder="1" applyAlignment="1">
      <alignment horizontal="right" vertical="top" wrapText="1"/>
      <protection/>
    </xf>
    <xf numFmtId="164" fontId="4" fillId="2" borderId="17" xfId="20" applyFont="1" applyFill="1" applyBorder="1" applyAlignment="1" applyProtection="1">
      <alignment horizontal="center" vertical="center"/>
      <protection locked="0"/>
    </xf>
    <xf numFmtId="164" fontId="4" fillId="0" borderId="17" xfId="20" applyFont="1" applyBorder="1" applyAlignment="1">
      <alignment horizontal="center" vertical="center"/>
      <protection/>
    </xf>
    <xf numFmtId="164" fontId="1" fillId="0" borderId="19" xfId="20" applyFont="1" applyBorder="1" applyAlignment="1">
      <alignment horizontal="center" vertical="center"/>
      <protection/>
    </xf>
    <xf numFmtId="164" fontId="1" fillId="0" borderId="0" xfId="20" applyFont="1" applyAlignment="1">
      <alignment horizontal="center" vertical="center"/>
      <protection/>
    </xf>
    <xf numFmtId="164" fontId="4" fillId="0" borderId="0" xfId="20" applyFont="1" applyFill="1" applyBorder="1" applyAlignment="1">
      <alignment horizontal="center" vertical="center"/>
      <protection/>
    </xf>
    <xf numFmtId="171" fontId="4" fillId="2" borderId="17" xfId="20" applyNumberFormat="1" applyFont="1" applyFill="1" applyBorder="1" applyAlignment="1" applyProtection="1">
      <alignment horizontal="center" vertical="center"/>
      <protection locked="0"/>
    </xf>
    <xf numFmtId="164" fontId="1" fillId="0" borderId="19" xfId="20" applyFont="1" applyBorder="1" applyAlignment="1">
      <alignment horizontal="center" vertical="center" wrapText="1"/>
      <protection/>
    </xf>
    <xf numFmtId="164" fontId="9" fillId="3" borderId="0" xfId="20" applyFont="1" applyFill="1" applyProtection="1">
      <alignment/>
      <protection hidden="1"/>
    </xf>
    <xf numFmtId="164" fontId="10" fillId="3" borderId="0" xfId="20" applyFont="1" applyFill="1" applyProtection="1">
      <alignment/>
      <protection hidden="1"/>
    </xf>
    <xf numFmtId="164" fontId="11" fillId="3" borderId="0" xfId="20" applyFont="1" applyFill="1" applyProtection="1">
      <alignment/>
      <protection hidden="1"/>
    </xf>
    <xf numFmtId="164" fontId="1" fillId="3" borderId="0" xfId="20" applyFill="1">
      <alignment/>
      <protection/>
    </xf>
    <xf numFmtId="164" fontId="9" fillId="4" borderId="0" xfId="20" applyFont="1" applyFill="1" applyProtection="1">
      <alignment/>
      <protection hidden="1"/>
    </xf>
    <xf numFmtId="164" fontId="5" fillId="4" borderId="0" xfId="20" applyFont="1" applyFill="1" applyProtection="1">
      <alignment/>
      <protection hidden="1"/>
    </xf>
    <xf numFmtId="164" fontId="1" fillId="0" borderId="0" xfId="20" applyFont="1" applyAlignment="1" applyProtection="1">
      <alignment horizontal="left" vertical="center"/>
      <protection/>
    </xf>
    <xf numFmtId="164" fontId="1" fillId="5" borderId="0" xfId="20" applyFont="1" applyFill="1">
      <alignment/>
      <protection/>
    </xf>
    <xf numFmtId="169" fontId="1" fillId="5" borderId="0" xfId="20" applyNumberFormat="1" applyFont="1" applyFill="1">
      <alignment/>
      <protection/>
    </xf>
    <xf numFmtId="172" fontId="1" fillId="0" borderId="0" xfId="20" applyNumberFormat="1">
      <alignment/>
      <protection/>
    </xf>
    <xf numFmtId="164" fontId="5" fillId="0" borderId="0" xfId="20" applyFont="1">
      <alignment/>
      <protection/>
    </xf>
    <xf numFmtId="164" fontId="10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44"/>
  <sheetViews>
    <sheetView showGridLines="0" tabSelected="1" workbookViewId="0" topLeftCell="A18">
      <selection activeCell="U38" sqref="U38"/>
    </sheetView>
  </sheetViews>
  <sheetFormatPr defaultColWidth="8.00390625" defaultRowHeight="12.75" customHeight="1"/>
  <cols>
    <col min="1" max="87" width="1.8515625" style="1" customWidth="1"/>
    <col min="88" max="16384" width="8.421875" style="2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spans="1:87" ht="19.5" customHeight="1">
      <c r="A12" s="3"/>
      <c r="B12" s="4"/>
      <c r="C12" s="4"/>
      <c r="D12" s="4"/>
      <c r="E12" s="4"/>
      <c r="F12" s="4"/>
      <c r="G12" s="5"/>
      <c r="H12" s="6" t="s">
        <v>0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5"/>
      <c r="BZ12" s="5"/>
      <c r="CA12" s="4"/>
      <c r="CB12" s="4"/>
      <c r="CC12" s="4"/>
      <c r="CD12" s="4"/>
      <c r="CE12" s="4"/>
      <c r="CF12" s="4"/>
      <c r="CG12" s="4"/>
      <c r="CH12" s="4"/>
      <c r="CI12" s="4"/>
    </row>
    <row r="13" ht="13.5" customHeight="1"/>
    <row r="14" spans="1:87" ht="19.5" customHeight="1">
      <c r="A14" s="4"/>
      <c r="B14" s="4"/>
      <c r="C14" s="4"/>
      <c r="D14" s="4"/>
      <c r="E14" s="4"/>
      <c r="F14" s="4"/>
      <c r="G14" s="4"/>
      <c r="H14" s="7" t="s">
        <v>1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</row>
    <row r="15" ht="15" customHeight="1"/>
    <row r="16" spans="5:79" ht="39.75" customHeight="1">
      <c r="E16" s="8" t="s">
        <v>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</row>
    <row r="17" ht="15" customHeight="1"/>
    <row r="18" spans="8:76" ht="15" customHeight="1">
      <c r="H18" s="7" t="s">
        <v>3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</row>
    <row r="19" ht="19.5" customHeight="1"/>
    <row r="20" spans="11:73" ht="15" customHeight="1">
      <c r="K20" s="9" t="s">
        <v>4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</row>
    <row r="21" spans="11:73" ht="15" customHeight="1">
      <c r="K21" s="10" t="s">
        <v>5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1">
        <v>2010</v>
      </c>
      <c r="AP21" s="11"/>
      <c r="AQ21" s="11"/>
      <c r="AR21" s="12" t="s">
        <v>6</v>
      </c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</row>
    <row r="22" spans="74:82" ht="19.5" customHeight="1">
      <c r="BV22" s="2"/>
      <c r="BW22" s="2"/>
      <c r="BX22" s="2"/>
      <c r="BY22" s="2"/>
      <c r="BZ22" s="2"/>
      <c r="CA22" s="2"/>
      <c r="CB22" s="2"/>
      <c r="CC22" s="2"/>
      <c r="CD22" s="2"/>
    </row>
    <row r="23" spans="1:84" ht="15.75" customHeight="1">
      <c r="A23" s="13" t="s">
        <v>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7" t="s">
        <v>8</v>
      </c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P23" s="2"/>
      <c r="BQ23" s="14" t="s">
        <v>9</v>
      </c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5"/>
      <c r="CE23" s="16"/>
      <c r="CF23" s="2"/>
    </row>
    <row r="24" spans="1:84" ht="66" customHeight="1">
      <c r="A24" s="17" t="s">
        <v>10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8" t="s">
        <v>11</v>
      </c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O24" s="19" t="s">
        <v>12</v>
      </c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2"/>
    </row>
    <row r="25" spans="1:84" ht="51.75" customHeight="1">
      <c r="A25" s="20" t="s">
        <v>13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2"/>
    </row>
    <row r="26" spans="1:84" ht="30" customHeight="1">
      <c r="A26" s="17" t="s">
        <v>14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2"/>
    </row>
    <row r="27" spans="1:84" ht="15" customHeight="1">
      <c r="A27" s="23" t="s">
        <v>15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O27" s="19"/>
      <c r="BP27" s="19"/>
      <c r="BQ27" s="19"/>
      <c r="BR27" s="2"/>
      <c r="BS27" s="7" t="s">
        <v>16</v>
      </c>
      <c r="BT27" s="7"/>
      <c r="BU27" s="7"/>
      <c r="BV27" s="7"/>
      <c r="BW27" s="7"/>
      <c r="BX27" s="7"/>
      <c r="BY27" s="7"/>
      <c r="BZ27" s="7"/>
      <c r="CA27" s="7"/>
      <c r="CB27" s="19"/>
      <c r="CC27" s="19"/>
      <c r="CD27" s="25"/>
      <c r="CE27" s="25"/>
      <c r="CF27" s="2"/>
    </row>
    <row r="28" spans="1:87" s="2" customFormat="1" ht="19.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4"/>
      <c r="BL28" s="28"/>
      <c r="BM28" s="25"/>
      <c r="BN28" s="25"/>
      <c r="BO28" s="25"/>
      <c r="BP28" s="25"/>
      <c r="BQ28" s="27"/>
      <c r="BR28" s="27"/>
      <c r="CC28" s="25"/>
      <c r="CD28" s="28"/>
      <c r="CE28" s="1"/>
      <c r="CF28" s="1"/>
      <c r="CG28" s="1"/>
      <c r="CH28" s="1"/>
      <c r="CI28" s="1"/>
    </row>
    <row r="29" spans="1:87" ht="15.75" customHeight="1">
      <c r="A29" s="29" t="s">
        <v>17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30" t="s">
        <v>18</v>
      </c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1"/>
      <c r="CG29" s="31"/>
      <c r="CH29" s="31"/>
      <c r="CI29" s="31"/>
    </row>
    <row r="30" spans="1:87" ht="15.75" customHeight="1">
      <c r="A30" s="32" t="s">
        <v>19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3" t="s">
        <v>20</v>
      </c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1"/>
      <c r="CG30" s="31"/>
      <c r="CH30" s="31"/>
      <c r="CI30" s="31"/>
    </row>
    <row r="31" spans="1:87" ht="15.75" customHeight="1">
      <c r="A31" s="34" t="s">
        <v>21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5" t="s">
        <v>22</v>
      </c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1"/>
      <c r="CG31" s="31"/>
      <c r="CH31" s="31"/>
      <c r="CI31" s="31"/>
    </row>
    <row r="32" spans="1:87" ht="12.7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6" t="s">
        <v>23</v>
      </c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1"/>
      <c r="CG32" s="31"/>
      <c r="CH32" s="31"/>
      <c r="CI32" s="31"/>
    </row>
    <row r="33" spans="1:87" ht="12.7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1"/>
      <c r="CG33" s="31"/>
      <c r="CH33" s="31"/>
      <c r="CI33" s="31"/>
    </row>
    <row r="34" spans="1:87" ht="12.7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1"/>
      <c r="CG34" s="31"/>
      <c r="CH34" s="31"/>
      <c r="CI34" s="31"/>
    </row>
    <row r="35" spans="1:87" ht="12.7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1"/>
      <c r="CG35" s="31"/>
      <c r="CH35" s="31"/>
      <c r="CI35" s="31"/>
    </row>
    <row r="36" spans="1:87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1"/>
      <c r="CG36" s="31"/>
      <c r="CH36" s="31"/>
      <c r="CI36" s="31"/>
    </row>
    <row r="37" spans="1:87" ht="13.5" customHeight="1">
      <c r="A37" s="38">
        <v>1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>
        <v>2</v>
      </c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>
        <v>3</v>
      </c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>
        <v>4</v>
      </c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1"/>
      <c r="CG37" s="31"/>
      <c r="CH37" s="31"/>
      <c r="CI37" s="31"/>
    </row>
    <row r="38" spans="1:87" ht="15" customHeight="1">
      <c r="A38" s="39">
        <v>609552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40">
        <v>10021026</v>
      </c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31"/>
      <c r="CG38" s="31"/>
      <c r="CH38" s="31"/>
      <c r="CI38" s="31"/>
    </row>
    <row r="40" spans="68:84" ht="12.75" customHeight="1"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</row>
    <row r="41" spans="68:84" ht="12.75" customHeight="1"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</row>
    <row r="42" spans="68:84" ht="12.75" customHeight="1"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</row>
    <row r="43" spans="68:84" ht="12.75" customHeight="1"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</row>
    <row r="44" spans="68:84" ht="12.75" customHeight="1"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</row>
  </sheetData>
  <mergeCells count="38">
    <mergeCell ref="H12:BX12"/>
    <mergeCell ref="H14:BX14"/>
    <mergeCell ref="E16:CA16"/>
    <mergeCell ref="H18:BX18"/>
    <mergeCell ref="K20:BU20"/>
    <mergeCell ref="K21:AN21"/>
    <mergeCell ref="AO21:AQ21"/>
    <mergeCell ref="AR21:BU21"/>
    <mergeCell ref="A23:AY23"/>
    <mergeCell ref="AZ23:BM23"/>
    <mergeCell ref="BQ23:CC23"/>
    <mergeCell ref="A24:AY24"/>
    <mergeCell ref="AZ24:BM24"/>
    <mergeCell ref="BO24:CE26"/>
    <mergeCell ref="A25:AY25"/>
    <mergeCell ref="AZ25:BM25"/>
    <mergeCell ref="A26:AY26"/>
    <mergeCell ref="AZ26:BM26"/>
    <mergeCell ref="A27:AY27"/>
    <mergeCell ref="AZ27:BM27"/>
    <mergeCell ref="BS27:CA27"/>
    <mergeCell ref="A29:W29"/>
    <mergeCell ref="X29:CE29"/>
    <mergeCell ref="A30:W30"/>
    <mergeCell ref="X30:CE30"/>
    <mergeCell ref="A31:T36"/>
    <mergeCell ref="U31:CE31"/>
    <mergeCell ref="U32:AO36"/>
    <mergeCell ref="AP32:BJ36"/>
    <mergeCell ref="BK32:CE36"/>
    <mergeCell ref="A37:T37"/>
    <mergeCell ref="U37:AO37"/>
    <mergeCell ref="AP37:BJ37"/>
    <mergeCell ref="BK37:CE37"/>
    <mergeCell ref="A38:T38"/>
    <mergeCell ref="U38:AO38"/>
    <mergeCell ref="AP38:BJ38"/>
    <mergeCell ref="BK38:CE38"/>
  </mergeCells>
  <dataValidations count="1">
    <dataValidation type="list" allowBlank="1" showInputMessage="1" showErrorMessage="1" errorTitle="Ошибка ввода" error="Выберите значение из списка" sqref="AO21:AQ21">
      <formula1>"2009,2010,2011,2012,2013,2014,2015"</formula1>
      <formula2>0</formula2>
    </dataValidation>
  </dataValidation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4"/>
  <sheetViews>
    <sheetView showGridLines="0" workbookViewId="0" topLeftCell="A17">
      <selection activeCell="P24" sqref="P24"/>
    </sheetView>
  </sheetViews>
  <sheetFormatPr defaultColWidth="8.00390625" defaultRowHeight="12.75" customHeight="1"/>
  <cols>
    <col min="1" max="1" width="98.140625" style="41" customWidth="1"/>
    <col min="2" max="14" width="0" style="41" hidden="1" customWidth="1"/>
    <col min="15" max="15" width="6.7109375" style="41" customWidth="1"/>
    <col min="16" max="16" width="16.00390625" style="41" customWidth="1"/>
    <col min="17" max="16384" width="7.8515625" style="4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ht="12.75" customHeight="1" hidden="1"/>
    <row r="17" spans="1:16" ht="19.5" customHeight="1">
      <c r="A17" s="42" t="s">
        <v>24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spans="1:16" ht="12.75" customHeight="1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</row>
    <row r="19" spans="1:16" ht="25.5" customHeight="1">
      <c r="A19" s="44" t="s">
        <v>25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 t="s">
        <v>26</v>
      </c>
      <c r="P19" s="44" t="s">
        <v>27</v>
      </c>
    </row>
    <row r="20" spans="1:16" ht="12.75" customHeight="1">
      <c r="A20" s="45">
        <v>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>
        <v>2</v>
      </c>
      <c r="P20" s="45">
        <v>3</v>
      </c>
    </row>
    <row r="21" spans="1:16" ht="15.75" customHeight="1">
      <c r="A21" s="46" t="s">
        <v>28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7">
        <v>1</v>
      </c>
      <c r="P21" s="48">
        <v>1</v>
      </c>
    </row>
    <row r="22" spans="1:16" ht="15.75" customHeight="1">
      <c r="A22" s="46" t="s">
        <v>29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7">
        <v>2</v>
      </c>
      <c r="P22" s="48">
        <v>1</v>
      </c>
    </row>
    <row r="23" spans="1:16" ht="25.5" customHeight="1">
      <c r="A23" s="46" t="s">
        <v>30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7">
        <v>3</v>
      </c>
      <c r="P23" s="48"/>
    </row>
    <row r="24" spans="1:16" ht="25.5" customHeight="1">
      <c r="A24" s="46" t="s">
        <v>31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7">
        <v>4</v>
      </c>
      <c r="P24" s="48"/>
    </row>
  </sheetData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_x000a_&quot;1&quot; - соответствует значению &quot;Да&quot;" errorTitle="Ошибка ввода" error="Выберите значение из списка" sqref="P21:P23">
      <formula1>"0,1"</formula1>
      <formula2>0</formula2>
    </dataValidation>
    <dataValidation type="list" allowBlank="1" showInputMessage="1" showErrorMessage="1" promptTitle="     Выбор значений" prompt="&quot;1&quot; – федеральный орган государственной власти_x000a_&quot;2&quot; – орган государственной власти субъекта Российской Федерации_x000a_&quot;3&quot; – орган местного самоуправления_x000a_" errorTitle="Ошибка ввода" error="Выберите значение из списка" sqref="P24">
      <formula1>"1,2,3"</formula1>
      <formula2>0</formula2>
    </dataValidation>
  </dataValidation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9"/>
  <sheetViews>
    <sheetView showGridLines="0" workbookViewId="0" topLeftCell="A17">
      <selection activeCell="P29" sqref="P29"/>
    </sheetView>
  </sheetViews>
  <sheetFormatPr defaultColWidth="8.00390625" defaultRowHeight="12.75" customHeight="1"/>
  <cols>
    <col min="1" max="1" width="88.28125" style="41" customWidth="1"/>
    <col min="2" max="14" width="0" style="41" hidden="1" customWidth="1"/>
    <col min="15" max="15" width="6.7109375" style="41" customWidth="1"/>
    <col min="16" max="16" width="16.00390625" style="41" customWidth="1"/>
    <col min="17" max="16384" width="7.8515625" style="4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ht="12.75" customHeight="1" hidden="1"/>
    <row r="17" spans="1:16" ht="19.5" customHeight="1">
      <c r="A17" s="49" t="s">
        <v>32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  <row r="18" spans="1:16" ht="12.75" customHeight="1">
      <c r="A18" s="43" t="s">
        <v>33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</row>
    <row r="19" spans="1:16" ht="25.5" customHeight="1">
      <c r="A19" s="44" t="s">
        <v>25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 t="s">
        <v>26</v>
      </c>
      <c r="P19" s="44" t="s">
        <v>34</v>
      </c>
    </row>
    <row r="20" spans="1:16" ht="12.75" customHeight="1">
      <c r="A20" s="45">
        <v>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>
        <v>2</v>
      </c>
      <c r="P20" s="45">
        <v>3</v>
      </c>
    </row>
    <row r="21" spans="1:16" ht="15.75" customHeight="1">
      <c r="A21" s="50" t="s">
        <v>35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47">
        <v>1</v>
      </c>
      <c r="P21" s="51">
        <v>13155</v>
      </c>
    </row>
    <row r="22" spans="1:16" ht="15.75" customHeight="1">
      <c r="A22" s="50" t="s">
        <v>36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47">
        <v>2</v>
      </c>
      <c r="P22" s="51">
        <v>12947.3</v>
      </c>
    </row>
    <row r="23" spans="1:16" ht="15.75" customHeight="1">
      <c r="A23" s="50" t="s">
        <v>37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47">
        <v>3</v>
      </c>
      <c r="P23" s="51">
        <v>207.7</v>
      </c>
    </row>
    <row r="24" spans="1:16" ht="26.25" customHeight="1">
      <c r="A24" s="52" t="s">
        <v>38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47">
        <v>4</v>
      </c>
      <c r="P24" s="51">
        <v>0</v>
      </c>
    </row>
    <row r="25" spans="1:16" ht="15.75" customHeight="1">
      <c r="A25" s="53" t="s">
        <v>39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47">
        <v>5</v>
      </c>
      <c r="P25" s="51">
        <v>0</v>
      </c>
    </row>
    <row r="26" spans="1:16" ht="15.75" customHeight="1">
      <c r="A26" s="53" t="s">
        <v>40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47">
        <v>6</v>
      </c>
      <c r="P26" s="51">
        <v>0</v>
      </c>
    </row>
    <row r="27" spans="1:16" ht="15.75" customHeight="1">
      <c r="A27" s="53" t="s">
        <v>41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47">
        <v>7</v>
      </c>
      <c r="P27" s="51">
        <v>0</v>
      </c>
    </row>
    <row r="28" spans="1:16" ht="15.75" customHeight="1">
      <c r="A28" s="53" t="s">
        <v>42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47">
        <v>8</v>
      </c>
      <c r="P28" s="51">
        <v>207.7</v>
      </c>
    </row>
    <row r="29" spans="1:16" ht="15.75" customHeight="1">
      <c r="A29" s="54" t="s">
        <v>43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47">
        <v>9</v>
      </c>
      <c r="P29" s="51">
        <v>0</v>
      </c>
    </row>
  </sheetData>
  <mergeCells count="2">
    <mergeCell ref="A17:P17"/>
    <mergeCell ref="A18:P18"/>
  </mergeCells>
  <dataValidations count="1"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9">
      <formula1>IF(AND(INT(P21*10)=P21*10,P21&gt;=0),1,0)</formula1>
      <formula2>0</formula2>
    </dataValidation>
  </dataValidation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49"/>
  <sheetViews>
    <sheetView showGridLines="0" workbookViewId="0" topLeftCell="A17">
      <selection activeCell="Q49" sqref="Q49"/>
    </sheetView>
  </sheetViews>
  <sheetFormatPr defaultColWidth="8.00390625" defaultRowHeight="12.75" customHeight="1"/>
  <cols>
    <col min="1" max="1" width="107.00390625" style="41" customWidth="1"/>
    <col min="2" max="14" width="0" style="41" hidden="1" customWidth="1"/>
    <col min="15" max="15" width="6.140625" style="41" customWidth="1"/>
    <col min="16" max="16" width="16.00390625" style="41" customWidth="1"/>
    <col min="17" max="17" width="17.57421875" style="41" customWidth="1"/>
    <col min="18" max="16384" width="7.8515625" style="4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ht="12.75" customHeight="1" hidden="1"/>
    <row r="17" spans="1:17" ht="19.5" customHeight="1">
      <c r="A17" s="42" t="s">
        <v>44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</row>
    <row r="18" spans="1:17" ht="12.75" customHeight="1">
      <c r="A18" s="56" t="s">
        <v>33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77.25" customHeight="1">
      <c r="A19" s="44" t="s">
        <v>25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57" t="s">
        <v>26</v>
      </c>
      <c r="P19" s="44" t="s">
        <v>45</v>
      </c>
      <c r="Q19" s="44" t="s">
        <v>46</v>
      </c>
    </row>
    <row r="20" spans="1:17" ht="12.75" customHeight="1">
      <c r="A20" s="58">
        <v>1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>
        <v>2</v>
      </c>
      <c r="P20" s="59">
        <v>3</v>
      </c>
      <c r="Q20" s="59">
        <v>4</v>
      </c>
    </row>
    <row r="21" spans="1:17" ht="15.75" customHeight="1">
      <c r="A21" s="50" t="s">
        <v>47</v>
      </c>
      <c r="B21" s="6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47">
        <v>1</v>
      </c>
      <c r="P21" s="51">
        <v>12350.2</v>
      </c>
      <c r="Q21" s="51">
        <v>207.7</v>
      </c>
    </row>
    <row r="22" spans="1:17" ht="15.75" customHeight="1">
      <c r="A22" s="50" t="s">
        <v>48</v>
      </c>
      <c r="B22" s="6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47">
        <v>2</v>
      </c>
      <c r="P22" s="51">
        <v>10049.3</v>
      </c>
      <c r="Q22" s="51"/>
    </row>
    <row r="23" spans="1:17" ht="15.75" customHeight="1">
      <c r="A23" s="50" t="s">
        <v>49</v>
      </c>
      <c r="B23" s="6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47">
        <v>3</v>
      </c>
      <c r="P23" s="51">
        <v>9993.9</v>
      </c>
      <c r="Q23" s="51"/>
    </row>
    <row r="24" spans="1:17" ht="25.5" customHeight="1">
      <c r="A24" s="53" t="s">
        <v>50</v>
      </c>
      <c r="B24" s="61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47">
        <v>4</v>
      </c>
      <c r="P24" s="51">
        <v>1548.4</v>
      </c>
      <c r="Q24" s="51"/>
    </row>
    <row r="25" spans="1:17" ht="15.75" customHeight="1">
      <c r="A25" s="53" t="s">
        <v>51</v>
      </c>
      <c r="B25" s="61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47">
        <v>5</v>
      </c>
      <c r="P25" s="51">
        <v>6839</v>
      </c>
      <c r="Q25" s="51"/>
    </row>
    <row r="26" spans="1:17" ht="25.5" customHeight="1">
      <c r="A26" s="53" t="s">
        <v>52</v>
      </c>
      <c r="B26" s="61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47">
        <v>6</v>
      </c>
      <c r="P26" s="51"/>
      <c r="Q26" s="51"/>
    </row>
    <row r="27" spans="1:17" ht="15.75" customHeight="1">
      <c r="A27" s="53" t="s">
        <v>53</v>
      </c>
      <c r="B27" s="61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47">
        <v>7</v>
      </c>
      <c r="P27" s="51"/>
      <c r="Q27" s="51"/>
    </row>
    <row r="28" spans="1:17" ht="15.75" customHeight="1">
      <c r="A28" s="53" t="s">
        <v>54</v>
      </c>
      <c r="B28" s="61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47">
        <v>8</v>
      </c>
      <c r="P28" s="51"/>
      <c r="Q28" s="51"/>
    </row>
    <row r="29" spans="1:17" ht="15.75" customHeight="1">
      <c r="A29" s="53" t="s">
        <v>55</v>
      </c>
      <c r="B29" s="61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47">
        <v>9</v>
      </c>
      <c r="P29" s="51">
        <v>294</v>
      </c>
      <c r="Q29" s="51"/>
    </row>
    <row r="30" spans="1:17" ht="15.75" customHeight="1">
      <c r="A30" s="53" t="s">
        <v>56</v>
      </c>
      <c r="B30" s="61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9">
        <v>10</v>
      </c>
      <c r="P30" s="51"/>
      <c r="Q30" s="51"/>
    </row>
    <row r="31" spans="1:17" ht="15.75" customHeight="1">
      <c r="A31" s="53" t="s">
        <v>57</v>
      </c>
      <c r="B31" s="61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9">
        <v>11</v>
      </c>
      <c r="P31" s="51"/>
      <c r="Q31" s="51"/>
    </row>
    <row r="32" spans="1:17" ht="15.75" customHeight="1">
      <c r="A32" s="53" t="s">
        <v>58</v>
      </c>
      <c r="B32" s="6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9">
        <v>12</v>
      </c>
      <c r="P32" s="51">
        <v>1312.5</v>
      </c>
      <c r="Q32" s="51"/>
    </row>
    <row r="33" spans="1:17" ht="15.75" customHeight="1">
      <c r="A33" s="50" t="s">
        <v>59</v>
      </c>
      <c r="B33" s="6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9">
        <v>13</v>
      </c>
      <c r="P33" s="51">
        <v>55.5</v>
      </c>
      <c r="Q33" s="51"/>
    </row>
    <row r="34" spans="1:17" ht="15.75" customHeight="1">
      <c r="A34" s="50" t="s">
        <v>60</v>
      </c>
      <c r="B34" s="6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9">
        <v>14</v>
      </c>
      <c r="P34" s="51">
        <v>1754</v>
      </c>
      <c r="Q34" s="51"/>
    </row>
    <row r="35" spans="1:17" ht="15.75" customHeight="1">
      <c r="A35" s="50" t="s">
        <v>61</v>
      </c>
      <c r="B35" s="6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9">
        <v>15</v>
      </c>
      <c r="P35" s="51">
        <v>41</v>
      </c>
      <c r="Q35" s="51"/>
    </row>
    <row r="36" spans="1:17" ht="15.75" customHeight="1">
      <c r="A36" s="50" t="s">
        <v>62</v>
      </c>
      <c r="B36" s="6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9">
        <v>16</v>
      </c>
      <c r="P36" s="51"/>
      <c r="Q36" s="51"/>
    </row>
    <row r="37" spans="1:17" ht="15.75" customHeight="1">
      <c r="A37" s="50" t="s">
        <v>63</v>
      </c>
      <c r="B37" s="6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9">
        <v>17</v>
      </c>
      <c r="P37" s="51">
        <v>1567.8</v>
      </c>
      <c r="Q37" s="51">
        <v>19.7</v>
      </c>
    </row>
    <row r="38" spans="1:17" ht="15.75" customHeight="1">
      <c r="A38" s="50" t="s">
        <v>64</v>
      </c>
      <c r="B38" s="6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9">
        <v>18</v>
      </c>
      <c r="P38" s="51"/>
      <c r="Q38" s="51"/>
    </row>
    <row r="39" spans="1:17" ht="15.75" customHeight="1">
      <c r="A39" s="50" t="s">
        <v>65</v>
      </c>
      <c r="B39" s="6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9">
        <v>19</v>
      </c>
      <c r="P39" s="51">
        <v>77.6</v>
      </c>
      <c r="Q39" s="51"/>
    </row>
    <row r="40" spans="1:17" ht="15.75" customHeight="1">
      <c r="A40" s="50" t="s">
        <v>66</v>
      </c>
      <c r="B40" s="6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9">
        <v>20</v>
      </c>
      <c r="P40" s="51">
        <v>67.6</v>
      </c>
      <c r="Q40" s="51"/>
    </row>
    <row r="41" spans="1:17" ht="15.75" customHeight="1">
      <c r="A41" s="50" t="s">
        <v>67</v>
      </c>
      <c r="B41" s="6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9">
        <v>21</v>
      </c>
      <c r="P41" s="51"/>
      <c r="Q41" s="51"/>
    </row>
    <row r="42" spans="1:17" ht="15.75" customHeight="1">
      <c r="A42" s="50" t="s">
        <v>68</v>
      </c>
      <c r="B42" s="6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9">
        <v>22</v>
      </c>
      <c r="P42" s="51"/>
      <c r="Q42" s="51"/>
    </row>
    <row r="43" spans="1:17" ht="15.75" customHeight="1">
      <c r="A43" s="50" t="s">
        <v>69</v>
      </c>
      <c r="B43" s="6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9">
        <v>23</v>
      </c>
      <c r="P43" s="51"/>
      <c r="Q43" s="51"/>
    </row>
    <row r="44" spans="1:17" ht="15.75" customHeight="1">
      <c r="A44" s="50" t="s">
        <v>70</v>
      </c>
      <c r="B44" s="6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9">
        <v>24</v>
      </c>
      <c r="P44" s="51"/>
      <c r="Q44" s="51"/>
    </row>
    <row r="45" spans="1:17" ht="15.75" customHeight="1">
      <c r="A45" s="50" t="s">
        <v>71</v>
      </c>
      <c r="B45" s="6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9">
        <v>25</v>
      </c>
      <c r="P45" s="51">
        <v>546.9</v>
      </c>
      <c r="Q45" s="51">
        <v>6</v>
      </c>
    </row>
    <row r="46" spans="1:17" ht="15.75" customHeight="1">
      <c r="A46" s="50" t="s">
        <v>72</v>
      </c>
      <c r="B46" s="62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63">
        <v>26</v>
      </c>
      <c r="P46" s="51">
        <v>597.1</v>
      </c>
      <c r="Q46" s="51"/>
    </row>
    <row r="47" spans="1:17" ht="15.75" customHeight="1">
      <c r="A47" s="50" t="s">
        <v>73</v>
      </c>
      <c r="B47" s="62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63">
        <v>27</v>
      </c>
      <c r="P47" s="51">
        <v>65.8</v>
      </c>
      <c r="Q47" s="51">
        <v>30</v>
      </c>
    </row>
    <row r="48" spans="1:17" ht="15.75" customHeight="1">
      <c r="A48" s="50" t="s">
        <v>74</v>
      </c>
      <c r="B48" s="62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63">
        <v>28</v>
      </c>
      <c r="P48" s="51"/>
      <c r="Q48" s="51"/>
    </row>
    <row r="49" spans="1:17" ht="15.75" customHeight="1">
      <c r="A49" s="50" t="s">
        <v>75</v>
      </c>
      <c r="B49" s="62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63">
        <v>29</v>
      </c>
      <c r="P49" s="51">
        <v>531.3</v>
      </c>
      <c r="Q49" s="51">
        <v>152</v>
      </c>
    </row>
  </sheetData>
  <mergeCells count="2">
    <mergeCell ref="A17:Q17"/>
    <mergeCell ref="A18:Q18"/>
  </mergeCells>
  <dataValidations count="1"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Q49">
      <formula1>IF(AND(INT(P21*10)=P21*10,P21&gt;=0),1,0)</formula1>
      <formula2>0</formula2>
    </dataValidation>
  </dataValidation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7:Q25"/>
  <sheetViews>
    <sheetView showGridLines="0" workbookViewId="0" topLeftCell="B17">
      <selection activeCell="P21" sqref="P21"/>
    </sheetView>
  </sheetViews>
  <sheetFormatPr defaultColWidth="8.00390625" defaultRowHeight="12.75" customHeight="1"/>
  <cols>
    <col min="1" max="1" width="0" style="41" hidden="1" customWidth="1"/>
    <col min="2" max="2" width="101.7109375" style="41" customWidth="1"/>
    <col min="3" max="14" width="0" style="41" hidden="1" customWidth="1"/>
    <col min="15" max="15" width="6.7109375" style="41" customWidth="1"/>
    <col min="16" max="16" width="16.00390625" style="41" customWidth="1"/>
    <col min="17" max="16384" width="7.8515625" style="4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ht="12.75" customHeight="1" hidden="1"/>
    <row r="17" spans="2:17" ht="19.5" customHeight="1">
      <c r="B17" s="49" t="s">
        <v>76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64"/>
    </row>
    <row r="18" spans="2:17" ht="12.75" customHeight="1">
      <c r="B18" s="56" t="s">
        <v>33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65"/>
    </row>
    <row r="19" spans="2:16" ht="25.5" customHeight="1">
      <c r="B19" s="59" t="s">
        <v>25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 t="s">
        <v>26</v>
      </c>
      <c r="P19" s="59" t="s">
        <v>77</v>
      </c>
    </row>
    <row r="20" spans="2:16" ht="12.75" customHeight="1">
      <c r="B20" s="45">
        <v>1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>
        <v>2</v>
      </c>
      <c r="P20" s="45">
        <v>3</v>
      </c>
    </row>
    <row r="21" spans="2:16" ht="15.75" customHeight="1">
      <c r="B21" s="50" t="s">
        <v>78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7">
        <v>1</v>
      </c>
      <c r="P21" s="51">
        <v>0</v>
      </c>
    </row>
    <row r="22" spans="2:16" ht="25.5" customHeight="1">
      <c r="B22" s="50" t="s">
        <v>79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7">
        <v>2</v>
      </c>
      <c r="P22" s="51">
        <v>0</v>
      </c>
    </row>
    <row r="23" spans="2:16" ht="15.75" customHeight="1">
      <c r="B23" s="50" t="s">
        <v>80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7">
        <v>3</v>
      </c>
      <c r="P23" s="51">
        <v>0</v>
      </c>
    </row>
    <row r="24" spans="2:16" ht="15.75" customHeight="1">
      <c r="B24" s="50" t="s">
        <v>81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7">
        <v>4</v>
      </c>
      <c r="P24" s="51">
        <v>0</v>
      </c>
    </row>
    <row r="25" spans="2:16" ht="15.75" customHeight="1">
      <c r="B25" s="50" t="s">
        <v>82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7">
        <v>5</v>
      </c>
      <c r="P25" s="51">
        <v>0</v>
      </c>
    </row>
  </sheetData>
  <mergeCells count="2">
    <mergeCell ref="B17:P17"/>
    <mergeCell ref="B18:P18"/>
  </mergeCells>
  <dataValidations count="1"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5">
      <formula1>IF(AND(INT(P21*10)=P21*10,P21&gt;=0),1,0)</formula1>
      <formula2>0</formula2>
    </dataValidation>
  </dataValidation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W43"/>
  <sheetViews>
    <sheetView showGridLines="0" workbookViewId="0" topLeftCell="A17">
      <selection activeCell="P26" sqref="P26"/>
    </sheetView>
  </sheetViews>
  <sheetFormatPr defaultColWidth="8.00390625" defaultRowHeight="12.75" customHeight="1"/>
  <cols>
    <col min="1" max="1" width="107.57421875" style="41" customWidth="1"/>
    <col min="2" max="14" width="0" style="41" hidden="1" customWidth="1"/>
    <col min="15" max="15" width="6.7109375" style="41" customWidth="1"/>
    <col min="16" max="16" width="16.00390625" style="41" customWidth="1"/>
    <col min="17" max="17" width="14.28125" style="41" customWidth="1"/>
    <col min="18" max="18" width="5.28125" style="41" customWidth="1"/>
    <col min="19" max="21" width="11.57421875" style="41" customWidth="1"/>
    <col min="22" max="22" width="5.28125" style="41" customWidth="1"/>
    <col min="23" max="23" width="11.57421875" style="41" customWidth="1"/>
    <col min="24" max="16384" width="7.8515625" style="4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ht="12.75" customHeight="1" hidden="1"/>
    <row r="17" spans="1:16" ht="19.5" customHeight="1">
      <c r="A17" s="49" t="s">
        <v>83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  <row r="18" spans="1:16" ht="12.75" customHeight="1">
      <c r="A18" s="43" t="s">
        <v>84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</row>
    <row r="19" spans="1:16" ht="25.5" customHeight="1">
      <c r="A19" s="44" t="s">
        <v>25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 t="s">
        <v>26</v>
      </c>
      <c r="P19" s="44" t="s">
        <v>85</v>
      </c>
    </row>
    <row r="20" spans="1:16" ht="12.75" customHeight="1">
      <c r="A20" s="66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15.75" customHeight="1">
      <c r="A21" s="50" t="s">
        <v>86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7">
        <v>1</v>
      </c>
      <c r="P21" s="48">
        <v>487</v>
      </c>
    </row>
    <row r="22" spans="1:16" ht="25.5" customHeight="1">
      <c r="A22" s="50" t="s">
        <v>87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7">
        <v>2</v>
      </c>
      <c r="P22" s="48">
        <v>26</v>
      </c>
    </row>
    <row r="23" spans="1:16" ht="15.75" customHeight="1">
      <c r="A23" s="50" t="s">
        <v>88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7">
        <v>3</v>
      </c>
      <c r="P23" s="48">
        <v>0</v>
      </c>
    </row>
    <row r="24" spans="1:16" ht="15.75" customHeight="1">
      <c r="A24" s="50" t="s">
        <v>89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47">
        <v>4</v>
      </c>
      <c r="P24" s="48">
        <v>15</v>
      </c>
    </row>
    <row r="25" spans="1:16" ht="15.75" customHeight="1">
      <c r="A25" s="50" t="s">
        <v>90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7">
        <v>5</v>
      </c>
      <c r="P25" s="48">
        <v>22</v>
      </c>
    </row>
    <row r="26" spans="1:16" ht="15.75" customHeight="1">
      <c r="A26" s="50" t="s">
        <v>91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7">
        <v>6</v>
      </c>
      <c r="P26" s="48">
        <v>0</v>
      </c>
    </row>
    <row r="27" spans="1:16" ht="15.75" customHeight="1">
      <c r="A27" s="50" t="s">
        <v>92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7">
        <v>7</v>
      </c>
      <c r="P27" s="48">
        <v>64</v>
      </c>
    </row>
    <row r="28" spans="1:16" ht="25.5" customHeight="1">
      <c r="A28" s="53" t="s">
        <v>50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47">
        <v>8</v>
      </c>
      <c r="P28" s="48">
        <v>5</v>
      </c>
    </row>
    <row r="29" spans="1:16" ht="15.75" customHeight="1">
      <c r="A29" s="53" t="s">
        <v>51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8">
        <v>9</v>
      </c>
      <c r="P29" s="48">
        <v>39</v>
      </c>
    </row>
    <row r="30" spans="1:16" ht="25.5" customHeight="1">
      <c r="A30" s="53" t="s">
        <v>52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45">
        <v>10</v>
      </c>
      <c r="P30" s="48">
        <v>37</v>
      </c>
    </row>
    <row r="31" spans="1:16" ht="15.75" customHeight="1">
      <c r="A31" s="53" t="s">
        <v>53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45">
        <v>11</v>
      </c>
      <c r="P31" s="48">
        <v>6</v>
      </c>
    </row>
    <row r="32" spans="1:16" ht="15.75" customHeight="1">
      <c r="A32" s="53" t="s">
        <v>54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45">
        <v>12</v>
      </c>
      <c r="P32" s="48">
        <v>0</v>
      </c>
    </row>
    <row r="33" spans="1:16" ht="15.75" customHeight="1">
      <c r="A33" s="53" t="s">
        <v>55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45">
        <v>13</v>
      </c>
      <c r="P33" s="48">
        <v>2</v>
      </c>
    </row>
    <row r="34" spans="1:16" ht="25.5" customHeight="1">
      <c r="A34" s="53" t="s">
        <v>93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45">
        <v>14</v>
      </c>
      <c r="P34" s="48">
        <v>0</v>
      </c>
    </row>
    <row r="35" spans="1:16" ht="15.75" customHeight="1">
      <c r="A35" s="53" t="s">
        <v>94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45">
        <v>15</v>
      </c>
      <c r="P35" s="48">
        <v>20</v>
      </c>
    </row>
    <row r="38" spans="1:15" s="31" customFormat="1" ht="24.75" customHeight="1">
      <c r="A38" s="69" t="s">
        <v>95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</row>
    <row r="39" spans="1:23" s="31" customFormat="1" ht="15.75" customHeight="1">
      <c r="A39" s="70" t="s">
        <v>96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 t="s">
        <v>97</v>
      </c>
      <c r="Q39" s="71"/>
      <c r="S39" s="71" t="s">
        <v>98</v>
      </c>
      <c r="T39" s="71"/>
      <c r="U39" s="71"/>
      <c r="W39" s="72"/>
    </row>
    <row r="40" spans="16:23" s="31" customFormat="1" ht="12.75" customHeight="1">
      <c r="P40" s="73" t="s">
        <v>99</v>
      </c>
      <c r="Q40" s="73"/>
      <c r="S40" s="73" t="s">
        <v>100</v>
      </c>
      <c r="T40" s="73"/>
      <c r="U40" s="73"/>
      <c r="W40" s="74" t="s">
        <v>101</v>
      </c>
    </row>
    <row r="41" s="31" customFormat="1" ht="12.75" customHeight="1"/>
    <row r="42" spans="15:21" s="31" customFormat="1" ht="15.75" customHeight="1">
      <c r="O42" s="75"/>
      <c r="P42" s="71" t="s">
        <v>102</v>
      </c>
      <c r="Q42" s="71"/>
      <c r="S42" s="76">
        <v>40589</v>
      </c>
      <c r="T42" s="76"/>
      <c r="U42" s="76"/>
    </row>
    <row r="43" spans="16:21" s="31" customFormat="1" ht="12.75" customHeight="1">
      <c r="P43" s="73" t="s">
        <v>103</v>
      </c>
      <c r="Q43" s="73"/>
      <c r="S43" s="77" t="s">
        <v>104</v>
      </c>
      <c r="T43" s="77"/>
      <c r="U43" s="77"/>
    </row>
  </sheetData>
  <mergeCells count="12">
    <mergeCell ref="A17:P17"/>
    <mergeCell ref="A18:P18"/>
    <mergeCell ref="A38:O38"/>
    <mergeCell ref="A39:O39"/>
    <mergeCell ref="P39:Q39"/>
    <mergeCell ref="S39:U39"/>
    <mergeCell ref="P40:Q40"/>
    <mergeCell ref="S40:U40"/>
    <mergeCell ref="P42:Q42"/>
    <mergeCell ref="S42:U42"/>
    <mergeCell ref="P43:Q43"/>
    <mergeCell ref="S43:U43"/>
  </mergeCells>
  <dataValidations count="2">
    <dataValidation type="date" allowBlank="1" showInputMessage="1" showErrorMessage="1" sqref="S42:U42">
      <formula1>38718</formula1>
      <formula2>44196</formula2>
    </dataValidation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P35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3"/>
  <sheetViews>
    <sheetView showGridLines="0" workbookViewId="0" topLeftCell="A1">
      <selection activeCell="A1" sqref="A1"/>
    </sheetView>
  </sheetViews>
  <sheetFormatPr defaultColWidth="8.00390625" defaultRowHeight="12.75" customHeight="1"/>
  <cols>
    <col min="1" max="4" width="7.8515625" style="41" customWidth="1"/>
    <col min="5" max="5" width="73.140625" style="41" customWidth="1"/>
    <col min="6" max="6" width="11.7109375" style="41" customWidth="1"/>
    <col min="7" max="7" width="7.8515625" style="41" customWidth="1"/>
    <col min="8" max="8" width="10.7109375" style="41" customWidth="1"/>
    <col min="9" max="9" width="7.8515625" style="41" customWidth="1"/>
    <col min="10" max="10" width="16.140625" style="41" customWidth="1"/>
    <col min="11" max="12" width="7.8515625" style="41" customWidth="1"/>
    <col min="13" max="13" width="12.28125" style="41" customWidth="1"/>
    <col min="14" max="14" width="7.8515625" style="41" customWidth="1"/>
    <col min="15" max="15" width="12.421875" style="41" customWidth="1"/>
    <col min="16" max="16384" width="7.8515625" style="41" customWidth="1"/>
  </cols>
  <sheetData>
    <row r="1" spans="1:16" ht="12.75" customHeight="1">
      <c r="A1" s="78" t="s">
        <v>105</v>
      </c>
      <c r="B1" s="79"/>
      <c r="C1" s="79"/>
      <c r="D1" s="78"/>
      <c r="E1" s="79"/>
      <c r="F1" s="79"/>
      <c r="G1" s="79"/>
      <c r="H1" s="79"/>
      <c r="J1" s="80" t="s">
        <v>106</v>
      </c>
      <c r="K1" s="80"/>
      <c r="L1" s="81"/>
      <c r="M1" s="81"/>
      <c r="O1" s="80" t="s">
        <v>107</v>
      </c>
      <c r="P1" s="81"/>
    </row>
    <row r="2" spans="1:16" ht="12.75" customHeight="1">
      <c r="A2" s="82" t="s">
        <v>108</v>
      </c>
      <c r="B2" s="82" t="s">
        <v>109</v>
      </c>
      <c r="C2" s="82" t="s">
        <v>110</v>
      </c>
      <c r="D2" s="82" t="s">
        <v>111</v>
      </c>
      <c r="E2" s="82" t="s">
        <v>112</v>
      </c>
      <c r="F2" s="82" t="s">
        <v>113</v>
      </c>
      <c r="G2" s="82" t="s">
        <v>114</v>
      </c>
      <c r="H2" s="82" t="s">
        <v>115</v>
      </c>
      <c r="J2" s="83" t="s">
        <v>116</v>
      </c>
      <c r="K2" s="83" t="s">
        <v>117</v>
      </c>
      <c r="L2" s="83" t="s">
        <v>112</v>
      </c>
      <c r="M2" s="83" t="s">
        <v>118</v>
      </c>
      <c r="O2" s="84" t="s">
        <v>119</v>
      </c>
      <c r="P2" s="84" t="s">
        <v>120</v>
      </c>
    </row>
    <row r="3" spans="1:13" ht="12.75" customHeight="1">
      <c r="A3" s="85">
        <f>P_3</f>
        <v>609552</v>
      </c>
      <c r="B3" s="85">
        <v>0</v>
      </c>
      <c r="C3" s="85">
        <v>0</v>
      </c>
      <c r="D3" s="85">
        <v>0</v>
      </c>
      <c r="E3" s="85" t="str">
        <f>CONCATENATE("Количество ошибок в документе: ",H3)</f>
        <v>Количество ошибок в документе: 5</v>
      </c>
      <c r="F3" s="85"/>
      <c r="G3" s="85"/>
      <c r="H3" s="86">
        <f>SUM(H4:H11,H12,H15,H36,H38,H48)</f>
        <v>5</v>
      </c>
      <c r="J3" s="31" t="s">
        <v>121</v>
      </c>
      <c r="K3" s="31">
        <v>1</v>
      </c>
      <c r="L3" s="31" t="s">
        <v>122</v>
      </c>
      <c r="M3" s="31" t="s">
        <v>9</v>
      </c>
    </row>
    <row r="4" spans="1:16" ht="12.75" customHeight="1">
      <c r="A4" s="41">
        <f aca="true" t="shared" si="0" ref="A4:A47">P_3</f>
        <v>609552</v>
      </c>
      <c r="B4" s="31">
        <v>0</v>
      </c>
      <c r="C4" s="31">
        <v>1</v>
      </c>
      <c r="D4" s="31">
        <v>1</v>
      </c>
      <c r="E4" s="31" t="s">
        <v>123</v>
      </c>
      <c r="H4" s="31">
        <f>IF(LEN(P_1)&lt;&gt;0,0,1)</f>
        <v>0</v>
      </c>
      <c r="J4" s="31" t="s">
        <v>124</v>
      </c>
      <c r="K4" s="31">
        <v>2</v>
      </c>
      <c r="L4" s="31" t="s">
        <v>125</v>
      </c>
      <c r="M4" s="31" t="str">
        <f>IF(P_1=0,"Нет данных",P_1)</f>
        <v>Муниципальное общеобразовательное учреждение "Березовская средняя общеобразовательная школа"</v>
      </c>
      <c r="O4" s="87">
        <f ca="1">TODAY()</f>
        <v>40632</v>
      </c>
      <c r="P4" s="41">
        <v>0</v>
      </c>
    </row>
    <row r="5" spans="1:13" ht="12.75" customHeight="1">
      <c r="A5" s="41">
        <f t="shared" si="0"/>
        <v>609552</v>
      </c>
      <c r="B5" s="31">
        <v>0</v>
      </c>
      <c r="C5" s="31">
        <v>2</v>
      </c>
      <c r="D5" s="31">
        <v>2</v>
      </c>
      <c r="E5" s="31" t="s">
        <v>126</v>
      </c>
      <c r="H5" s="31">
        <f>IF(LEN(P_2)&lt;&gt;0,0,1)</f>
        <v>0</v>
      </c>
      <c r="J5" s="31" t="s">
        <v>127</v>
      </c>
      <c r="K5" s="31">
        <v>3</v>
      </c>
      <c r="L5" s="31" t="s">
        <v>128</v>
      </c>
      <c r="M5" s="31" t="str">
        <f>IF(P_2=0,"Нет данных",P_2)</f>
        <v>658060 Алтайский край Первомайский район с.Березовка ул.Зеленая, 30</v>
      </c>
    </row>
    <row r="6" spans="1:13" ht="12.75" customHeight="1">
      <c r="A6" s="41">
        <f t="shared" si="0"/>
        <v>609552</v>
      </c>
      <c r="B6" s="31">
        <v>0</v>
      </c>
      <c r="C6" s="31">
        <v>3</v>
      </c>
      <c r="D6" s="31">
        <v>3</v>
      </c>
      <c r="E6" s="31" t="s">
        <v>129</v>
      </c>
      <c r="H6" s="31">
        <f>IF(LEN(P_3)&lt;&gt;0,0,1)</f>
        <v>0</v>
      </c>
      <c r="J6" s="31" t="s">
        <v>130</v>
      </c>
      <c r="K6" s="31">
        <v>4</v>
      </c>
      <c r="L6" s="31" t="s">
        <v>131</v>
      </c>
      <c r="M6" s="31" t="str">
        <f>TEXT(P_3,"0000000")</f>
        <v>0609552</v>
      </c>
    </row>
    <row r="7" spans="1:13" ht="12.75" customHeight="1">
      <c r="A7" s="41">
        <f t="shared" si="0"/>
        <v>609552</v>
      </c>
      <c r="B7" s="31">
        <v>0</v>
      </c>
      <c r="C7" s="31">
        <v>4</v>
      </c>
      <c r="D7" s="31">
        <v>4</v>
      </c>
      <c r="E7" s="31" t="s">
        <v>132</v>
      </c>
      <c r="H7" s="31">
        <f>IF(LEN(P_4)&lt;&gt;0,0,1)</f>
        <v>0</v>
      </c>
      <c r="J7" s="31" t="s">
        <v>133</v>
      </c>
      <c r="K7" s="31">
        <v>5</v>
      </c>
      <c r="L7" s="31" t="s">
        <v>134</v>
      </c>
      <c r="M7" s="31">
        <f>IF(P_4=0,"Нет данных",P_4)</f>
        <v>10021026</v>
      </c>
    </row>
    <row r="8" spans="1:13" ht="12.75" customHeight="1">
      <c r="A8" s="41">
        <f t="shared" si="0"/>
        <v>609552</v>
      </c>
      <c r="B8" s="31">
        <v>0</v>
      </c>
      <c r="C8" s="31">
        <v>5</v>
      </c>
      <c r="D8" s="31">
        <v>5</v>
      </c>
      <c r="E8" s="31" t="s">
        <v>135</v>
      </c>
      <c r="H8" s="31">
        <f>IF(LEN(R_1)&lt;&gt;0,0,1)</f>
        <v>0</v>
      </c>
      <c r="J8" s="88" t="s">
        <v>136</v>
      </c>
      <c r="K8" s="89"/>
      <c r="L8" s="89"/>
      <c r="M8" s="89"/>
    </row>
    <row r="9" spans="1:8" ht="12.75" customHeight="1">
      <c r="A9" s="41">
        <f t="shared" si="0"/>
        <v>609552</v>
      </c>
      <c r="B9" s="31">
        <v>0</v>
      </c>
      <c r="C9" s="31">
        <v>6</v>
      </c>
      <c r="D9" s="31">
        <v>6</v>
      </c>
      <c r="E9" s="31" t="s">
        <v>137</v>
      </c>
      <c r="H9" s="31">
        <f>IF(LEN(R_2)&lt;&gt;0,0,1)</f>
        <v>0</v>
      </c>
    </row>
    <row r="10" spans="1:8" ht="12.75" customHeight="1">
      <c r="A10" s="41">
        <f t="shared" si="0"/>
        <v>609552</v>
      </c>
      <c r="B10" s="31">
        <v>0</v>
      </c>
      <c r="C10" s="31">
        <v>7</v>
      </c>
      <c r="D10" s="31">
        <v>7</v>
      </c>
      <c r="E10" s="31" t="s">
        <v>138</v>
      </c>
      <c r="H10" s="31">
        <f>IF(LEN(R_3)&lt;&gt;0,0,1)</f>
        <v>0</v>
      </c>
    </row>
    <row r="11" spans="1:8" ht="12.75" customHeight="1">
      <c r="A11" s="41">
        <f t="shared" si="0"/>
        <v>609552</v>
      </c>
      <c r="B11" s="31">
        <v>0</v>
      </c>
      <c r="C11" s="31">
        <v>8</v>
      </c>
      <c r="D11" s="31">
        <v>8</v>
      </c>
      <c r="E11" s="31" t="s">
        <v>139</v>
      </c>
      <c r="H11" s="31">
        <f>IF(LEN(R_4)&lt;&gt;0,0,1)</f>
        <v>0</v>
      </c>
    </row>
    <row r="12" spans="1:8" ht="12.75" customHeight="1">
      <c r="A12" s="85">
        <f>P_3</f>
        <v>609552</v>
      </c>
      <c r="B12" s="85">
        <v>2</v>
      </c>
      <c r="C12" s="85">
        <v>0</v>
      </c>
      <c r="D12" s="85">
        <v>0</v>
      </c>
      <c r="E12" s="85" t="str">
        <f>CONCATENATE("Количество ошибок в разделе 2: ",H12)</f>
        <v>Количество ошибок в разделе 2: 0</v>
      </c>
      <c r="F12" s="85"/>
      <c r="G12" s="85"/>
      <c r="H12" s="85">
        <f>SUM(H13:H14)</f>
        <v>0</v>
      </c>
    </row>
    <row r="13" spans="1:8" ht="12.75" customHeight="1">
      <c r="A13" s="41">
        <f t="shared" si="0"/>
        <v>609552</v>
      </c>
      <c r="B13" s="31">
        <v>2</v>
      </c>
      <c r="C13" s="31">
        <v>1</v>
      </c>
      <c r="D13" s="31">
        <v>1</v>
      </c>
      <c r="E13" s="31" t="s">
        <v>140</v>
      </c>
      <c r="H13" s="41">
        <f>IF('Раздел 2'!P21=SUM('Раздел 2'!P22:P23),0,1)</f>
        <v>0</v>
      </c>
    </row>
    <row r="14" spans="1:8" ht="12.75" customHeight="1">
      <c r="A14" s="41">
        <f t="shared" si="0"/>
        <v>609552</v>
      </c>
      <c r="B14" s="31">
        <v>2</v>
      </c>
      <c r="C14" s="31">
        <v>1</v>
      </c>
      <c r="D14" s="31">
        <v>2</v>
      </c>
      <c r="E14" s="31" t="s">
        <v>141</v>
      </c>
      <c r="H14" s="41">
        <f>IF('Раздел 2'!P23=SUM('Раздел 2'!P24:P28),0,1)</f>
        <v>0</v>
      </c>
    </row>
    <row r="15" spans="1:8" ht="12.75" customHeight="1">
      <c r="A15" s="85">
        <f>P_3</f>
        <v>609552</v>
      </c>
      <c r="B15" s="85">
        <v>3</v>
      </c>
      <c r="C15" s="85">
        <v>0</v>
      </c>
      <c r="D15" s="85">
        <v>0</v>
      </c>
      <c r="E15" s="85" t="str">
        <f>CONCATENATE("Количество ошибок в разделе 3: ",H15)</f>
        <v>Количество ошибок в разделе 3: 4</v>
      </c>
      <c r="F15" s="85"/>
      <c r="G15" s="85"/>
      <c r="H15" s="85">
        <f>SUM(H16:H35)</f>
        <v>4</v>
      </c>
    </row>
    <row r="16" spans="1:8" ht="12.75" customHeight="1">
      <c r="A16" s="41">
        <f t="shared" si="0"/>
        <v>609552</v>
      </c>
      <c r="B16" s="31">
        <v>3</v>
      </c>
      <c r="C16" s="31">
        <v>1</v>
      </c>
      <c r="D16" s="31">
        <v>1</v>
      </c>
      <c r="E16" s="31" t="s">
        <v>142</v>
      </c>
      <c r="H16" s="41">
        <f>IF('Раздел 3'!P21=SUM('Раздел 3'!P22,'Раздел 3'!P34,'Раздел 3'!P41,'Раздел 3'!P45),0,1)</f>
        <v>0</v>
      </c>
    </row>
    <row r="17" spans="1:8" ht="12.75" customHeight="1">
      <c r="A17" s="41">
        <f t="shared" si="0"/>
        <v>609552</v>
      </c>
      <c r="B17" s="31">
        <v>3</v>
      </c>
      <c r="C17" s="31">
        <v>1</v>
      </c>
      <c r="D17" s="31">
        <v>2</v>
      </c>
      <c r="E17" s="31" t="s">
        <v>143</v>
      </c>
      <c r="H17" s="41">
        <f>IF('Раздел 3'!Q21=SUM('Раздел 3'!Q22,'Раздел 3'!Q34,'Раздел 3'!Q41,'Раздел 3'!Q45),0,1)</f>
        <v>1</v>
      </c>
    </row>
    <row r="18" spans="1:8" ht="12.75" customHeight="1">
      <c r="A18" s="41">
        <f t="shared" si="0"/>
        <v>609552</v>
      </c>
      <c r="B18" s="31">
        <v>3</v>
      </c>
      <c r="C18" s="31">
        <v>2</v>
      </c>
      <c r="D18" s="31">
        <v>3</v>
      </c>
      <c r="E18" s="31" t="s">
        <v>144</v>
      </c>
      <c r="H18" s="41">
        <f>IF('Раздел 3'!P22&gt;=SUM('Раздел 3'!P23,'Раздел 3'!P33),0,1)</f>
        <v>1</v>
      </c>
    </row>
    <row r="19" spans="1:8" ht="12.75" customHeight="1">
      <c r="A19" s="41">
        <f t="shared" si="0"/>
        <v>609552</v>
      </c>
      <c r="B19" s="31">
        <v>3</v>
      </c>
      <c r="C19" s="31">
        <v>2</v>
      </c>
      <c r="D19" s="31">
        <v>4</v>
      </c>
      <c r="E19" s="31" t="s">
        <v>145</v>
      </c>
      <c r="H19" s="41">
        <f>IF('Раздел 3'!Q22&gt;=SUM('Раздел 3'!Q23,'Раздел 3'!Q33),0,1)</f>
        <v>0</v>
      </c>
    </row>
    <row r="20" spans="1:8" ht="12.75" customHeight="1">
      <c r="A20" s="41">
        <f t="shared" si="0"/>
        <v>609552</v>
      </c>
      <c r="B20" s="31">
        <v>3</v>
      </c>
      <c r="C20" s="31">
        <v>3</v>
      </c>
      <c r="D20" s="31">
        <v>5</v>
      </c>
      <c r="E20" s="31" t="s">
        <v>146</v>
      </c>
      <c r="H20" s="41">
        <f>IF('Раздел 3'!P23=SUM('Раздел 3'!P24:P25,'Раздел 3'!P29,'Раздел 3'!P31:P32),0,1)</f>
        <v>0</v>
      </c>
    </row>
    <row r="21" spans="1:8" ht="12.75" customHeight="1">
      <c r="A21" s="41">
        <f t="shared" si="0"/>
        <v>609552</v>
      </c>
      <c r="B21" s="31">
        <v>3</v>
      </c>
      <c r="C21" s="31">
        <v>3</v>
      </c>
      <c r="D21" s="31">
        <v>6</v>
      </c>
      <c r="E21" s="31" t="s">
        <v>147</v>
      </c>
      <c r="H21" s="41">
        <f>IF('Раздел 3'!Q23=SUM('Раздел 3'!Q24:Q25,'Раздел 3'!Q29,'Раздел 3'!Q31:Q32),0,1)</f>
        <v>0</v>
      </c>
    </row>
    <row r="22" spans="1:8" ht="12.75" customHeight="1">
      <c r="A22" s="41">
        <f t="shared" si="0"/>
        <v>609552</v>
      </c>
      <c r="B22" s="31">
        <v>3</v>
      </c>
      <c r="C22" s="31">
        <v>4</v>
      </c>
      <c r="D22" s="31">
        <v>7</v>
      </c>
      <c r="E22" s="31" t="s">
        <v>148</v>
      </c>
      <c r="H22" s="41">
        <f>IF('Раздел 3'!P34=SUM('Раздел 3'!P35:P40),0,1)</f>
        <v>0</v>
      </c>
    </row>
    <row r="23" spans="1:8" ht="12.75" customHeight="1">
      <c r="A23" s="41">
        <f t="shared" si="0"/>
        <v>609552</v>
      </c>
      <c r="B23" s="31">
        <v>3</v>
      </c>
      <c r="C23" s="31">
        <v>4</v>
      </c>
      <c r="D23" s="31">
        <v>8</v>
      </c>
      <c r="E23" s="31" t="s">
        <v>149</v>
      </c>
      <c r="H23" s="41">
        <f>IF('Раздел 3'!Q34=SUM('Раздел 3'!Q35:Q40),0,1)</f>
        <v>1</v>
      </c>
    </row>
    <row r="24" spans="1:8" ht="12.75" customHeight="1">
      <c r="A24" s="41">
        <f t="shared" si="0"/>
        <v>609552</v>
      </c>
      <c r="B24" s="31">
        <v>3</v>
      </c>
      <c r="C24" s="31">
        <v>5</v>
      </c>
      <c r="D24" s="31">
        <v>9</v>
      </c>
      <c r="E24" s="31" t="s">
        <v>150</v>
      </c>
      <c r="H24" s="41">
        <f>IF('Раздел 3'!P41=SUM('Раздел 3'!P42:P44),0,1)</f>
        <v>0</v>
      </c>
    </row>
    <row r="25" spans="1:8" ht="12.75" customHeight="1">
      <c r="A25" s="41">
        <f t="shared" si="0"/>
        <v>609552</v>
      </c>
      <c r="B25" s="31">
        <v>3</v>
      </c>
      <c r="C25" s="31">
        <v>5</v>
      </c>
      <c r="D25" s="31">
        <v>10</v>
      </c>
      <c r="E25" s="31" t="s">
        <v>151</v>
      </c>
      <c r="H25" s="41">
        <f>IF('Раздел 3'!Q41=SUM('Раздел 3'!Q42:Q44),0,1)</f>
        <v>0</v>
      </c>
    </row>
    <row r="26" spans="1:8" ht="12.75" customHeight="1">
      <c r="A26" s="41">
        <f t="shared" si="0"/>
        <v>609552</v>
      </c>
      <c r="B26" s="31">
        <v>3</v>
      </c>
      <c r="C26" s="31">
        <v>6</v>
      </c>
      <c r="D26" s="31">
        <v>11</v>
      </c>
      <c r="E26" s="31" t="s">
        <v>152</v>
      </c>
      <c r="H26" s="41">
        <f>IF('Раздел 3'!P46=SUM('Раздел 3'!P47:P49),0,1)</f>
        <v>0</v>
      </c>
    </row>
    <row r="27" spans="1:8" ht="12.75" customHeight="1">
      <c r="A27" s="41">
        <f t="shared" si="0"/>
        <v>609552</v>
      </c>
      <c r="B27" s="31">
        <v>3</v>
      </c>
      <c r="C27" s="31">
        <v>6</v>
      </c>
      <c r="D27" s="31">
        <v>12</v>
      </c>
      <c r="E27" s="31" t="s">
        <v>153</v>
      </c>
      <c r="H27" s="41">
        <f>IF('Раздел 3'!Q46=SUM('Раздел 3'!Q47:Q49),0,1)</f>
        <v>1</v>
      </c>
    </row>
    <row r="28" spans="1:8" ht="12.75" customHeight="1">
      <c r="A28" s="41">
        <f t="shared" si="0"/>
        <v>609552</v>
      </c>
      <c r="B28" s="31">
        <v>3</v>
      </c>
      <c r="C28" s="31">
        <v>7</v>
      </c>
      <c r="D28" s="31">
        <v>13</v>
      </c>
      <c r="E28" s="31" t="s">
        <v>154</v>
      </c>
      <c r="H28" s="41">
        <f>IF('Раздел 3'!P25&gt;='Раздел 3'!P26,0,1)</f>
        <v>0</v>
      </c>
    </row>
    <row r="29" spans="1:8" ht="12.75" customHeight="1">
      <c r="A29" s="41">
        <f t="shared" si="0"/>
        <v>609552</v>
      </c>
      <c r="B29" s="31">
        <v>3</v>
      </c>
      <c r="C29" s="31">
        <v>7</v>
      </c>
      <c r="D29" s="31">
        <v>14</v>
      </c>
      <c r="E29" s="31" t="s">
        <v>155</v>
      </c>
      <c r="H29" s="41">
        <f>IF('Раздел 3'!Q25&gt;='Раздел 3'!Q26,0,1)</f>
        <v>0</v>
      </c>
    </row>
    <row r="30" spans="1:8" ht="12.75" customHeight="1">
      <c r="A30" s="41">
        <f t="shared" si="0"/>
        <v>609552</v>
      </c>
      <c r="B30" s="31">
        <v>3</v>
      </c>
      <c r="C30" s="31">
        <v>8</v>
      </c>
      <c r="D30" s="31">
        <v>15</v>
      </c>
      <c r="E30" s="31" t="s">
        <v>156</v>
      </c>
      <c r="H30" s="41">
        <f>IF('Раздел 3'!P25&gt;='Раздел 3'!P27,0,1)</f>
        <v>0</v>
      </c>
    </row>
    <row r="31" spans="1:8" ht="12.75" customHeight="1">
      <c r="A31" s="41">
        <f t="shared" si="0"/>
        <v>609552</v>
      </c>
      <c r="B31" s="31">
        <v>3</v>
      </c>
      <c r="C31" s="31">
        <v>8</v>
      </c>
      <c r="D31" s="31">
        <v>16</v>
      </c>
      <c r="E31" s="31" t="s">
        <v>157</v>
      </c>
      <c r="H31" s="41">
        <f>IF('Раздел 3'!Q25&gt;='Раздел 3'!Q27,0,1)</f>
        <v>0</v>
      </c>
    </row>
    <row r="32" spans="1:8" ht="12.75" customHeight="1">
      <c r="A32" s="41">
        <f t="shared" si="0"/>
        <v>609552</v>
      </c>
      <c r="B32" s="31">
        <v>3</v>
      </c>
      <c r="C32" s="31">
        <v>9</v>
      </c>
      <c r="D32" s="31">
        <v>17</v>
      </c>
      <c r="E32" s="31" t="s">
        <v>158</v>
      </c>
      <c r="H32" s="41">
        <f>IF('Раздел 3'!P25&gt;='Раздел 3'!P28,0,1)</f>
        <v>0</v>
      </c>
    </row>
    <row r="33" spans="1:8" ht="12.75" customHeight="1">
      <c r="A33" s="41">
        <f t="shared" si="0"/>
        <v>609552</v>
      </c>
      <c r="B33" s="31">
        <v>3</v>
      </c>
      <c r="C33" s="31">
        <v>9</v>
      </c>
      <c r="D33" s="31">
        <v>18</v>
      </c>
      <c r="E33" s="31" t="s">
        <v>159</v>
      </c>
      <c r="H33" s="41">
        <f>IF('Раздел 3'!Q25&gt;='Раздел 3'!Q28,0,1)</f>
        <v>0</v>
      </c>
    </row>
    <row r="34" spans="1:8" ht="12.75" customHeight="1">
      <c r="A34" s="41">
        <f t="shared" si="0"/>
        <v>609552</v>
      </c>
      <c r="B34" s="31">
        <v>3</v>
      </c>
      <c r="C34" s="31">
        <v>10</v>
      </c>
      <c r="D34" s="31">
        <v>19</v>
      </c>
      <c r="E34" s="31" t="s">
        <v>160</v>
      </c>
      <c r="H34" s="41">
        <f>IF('Раздел 3'!P29&gt;='Раздел 3'!P30,0,1)</f>
        <v>0</v>
      </c>
    </row>
    <row r="35" spans="1:8" ht="12.75" customHeight="1">
      <c r="A35" s="41">
        <f t="shared" si="0"/>
        <v>609552</v>
      </c>
      <c r="B35" s="31">
        <v>3</v>
      </c>
      <c r="C35" s="31">
        <v>10</v>
      </c>
      <c r="D35" s="31">
        <v>20</v>
      </c>
      <c r="E35" s="31" t="s">
        <v>161</v>
      </c>
      <c r="H35" s="41">
        <f>IF('Раздел 3'!Q29&gt;='Раздел 3'!Q30,0,1)</f>
        <v>0</v>
      </c>
    </row>
    <row r="36" spans="1:8" ht="12.75" customHeight="1">
      <c r="A36" s="85">
        <f>P_3</f>
        <v>609552</v>
      </c>
      <c r="B36" s="85">
        <v>4</v>
      </c>
      <c r="C36" s="85">
        <v>0</v>
      </c>
      <c r="D36" s="85">
        <v>0</v>
      </c>
      <c r="E36" s="85" t="str">
        <f>CONCATENATE("Количество ошибок в разделе 4: ",H36)</f>
        <v>Количество ошибок в разделе 4: 0</v>
      </c>
      <c r="F36" s="85"/>
      <c r="G36" s="85"/>
      <c r="H36" s="85">
        <f>SUM(H37)</f>
        <v>0</v>
      </c>
    </row>
    <row r="37" spans="1:8" ht="12.75" customHeight="1">
      <c r="A37" s="41">
        <f t="shared" si="0"/>
        <v>609552</v>
      </c>
      <c r="B37" s="31">
        <v>4</v>
      </c>
      <c r="C37" s="31">
        <v>1</v>
      </c>
      <c r="D37" s="31">
        <v>1</v>
      </c>
      <c r="E37" s="41" t="s">
        <v>162</v>
      </c>
      <c r="H37" s="41">
        <f>IF('Раздел 4'!P21&gt;=SUM('Раздел 4'!P22:P25),0,1)</f>
        <v>0</v>
      </c>
    </row>
    <row r="38" spans="1:8" ht="12.75" customHeight="1">
      <c r="A38" s="85">
        <f>P_3</f>
        <v>609552</v>
      </c>
      <c r="B38" s="85">
        <v>5</v>
      </c>
      <c r="C38" s="85">
        <v>0</v>
      </c>
      <c r="D38" s="85">
        <v>0</v>
      </c>
      <c r="E38" s="85" t="str">
        <f>CONCATENATE("Количество ошибок в разделе 5: ",H38)</f>
        <v>Количество ошибок в разделе 5: 1</v>
      </c>
      <c r="F38" s="85"/>
      <c r="G38" s="85"/>
      <c r="H38" s="85">
        <f>SUM(H39:H47)</f>
        <v>1</v>
      </c>
    </row>
    <row r="39" spans="1:8" ht="12.75" customHeight="1">
      <c r="A39" s="41">
        <f t="shared" si="0"/>
        <v>609552</v>
      </c>
      <c r="B39" s="31">
        <v>5</v>
      </c>
      <c r="C39" s="31">
        <v>1</v>
      </c>
      <c r="D39" s="31">
        <v>1</v>
      </c>
      <c r="E39" s="41" t="s">
        <v>163</v>
      </c>
      <c r="H39" s="41">
        <f>IF('Раздел 5'!P27=SUM('Раздел 5'!P28:P29,'Раздел 5'!P33,'Раздел 5'!P35),0,1)</f>
        <v>1</v>
      </c>
    </row>
    <row r="40" spans="1:8" ht="12.75" customHeight="1">
      <c r="A40" s="41">
        <f t="shared" si="0"/>
        <v>609552</v>
      </c>
      <c r="B40" s="31">
        <v>5</v>
      </c>
      <c r="C40" s="31">
        <v>2</v>
      </c>
      <c r="D40" s="31">
        <v>2</v>
      </c>
      <c r="E40" s="41" t="s">
        <v>164</v>
      </c>
      <c r="H40" s="41">
        <f>IF('Раздел 5'!P21&gt;='Раздел 5'!P22,0,1)</f>
        <v>0</v>
      </c>
    </row>
    <row r="41" spans="1:8" ht="12.75" customHeight="1">
      <c r="A41" s="41">
        <f t="shared" si="0"/>
        <v>609552</v>
      </c>
      <c r="B41" s="31">
        <v>5</v>
      </c>
      <c r="C41" s="31">
        <v>3</v>
      </c>
      <c r="D41" s="31">
        <v>3</v>
      </c>
      <c r="E41" s="41" t="s">
        <v>165</v>
      </c>
      <c r="H41" s="41">
        <f>IF('Раздел 5'!P21&gt;='Раздел 5'!P23,0,1)</f>
        <v>0</v>
      </c>
    </row>
    <row r="42" spans="1:8" ht="12.75" customHeight="1">
      <c r="A42" s="41">
        <f t="shared" si="0"/>
        <v>609552</v>
      </c>
      <c r="B42" s="31">
        <v>5</v>
      </c>
      <c r="C42" s="31">
        <v>4</v>
      </c>
      <c r="D42" s="31">
        <v>4</v>
      </c>
      <c r="E42" s="41" t="s">
        <v>166</v>
      </c>
      <c r="H42" s="41">
        <f>IF('Раздел 5'!P21&gt;='Раздел 5'!P24,0,1)</f>
        <v>0</v>
      </c>
    </row>
    <row r="43" spans="1:8" ht="12.75" customHeight="1">
      <c r="A43" s="41">
        <f t="shared" si="0"/>
        <v>609552</v>
      </c>
      <c r="B43" s="31">
        <v>5</v>
      </c>
      <c r="C43" s="31">
        <v>5</v>
      </c>
      <c r="D43" s="31">
        <v>5</v>
      </c>
      <c r="E43" s="41" t="s">
        <v>167</v>
      </c>
      <c r="H43" s="41">
        <f>IF('Раздел 5'!P25&gt;='Раздел 5'!P26,0,1)</f>
        <v>0</v>
      </c>
    </row>
    <row r="44" spans="1:8" ht="12.75" customHeight="1">
      <c r="A44" s="41">
        <f t="shared" si="0"/>
        <v>609552</v>
      </c>
      <c r="B44" s="31">
        <v>5</v>
      </c>
      <c r="C44" s="31">
        <v>6</v>
      </c>
      <c r="D44" s="31">
        <v>6</v>
      </c>
      <c r="E44" s="41" t="s">
        <v>168</v>
      </c>
      <c r="H44" s="41">
        <f>IF('Раздел 5'!P29&gt;='Раздел 5'!P30,0,1)</f>
        <v>0</v>
      </c>
    </row>
    <row r="45" spans="1:8" ht="12.75" customHeight="1">
      <c r="A45" s="41">
        <f t="shared" si="0"/>
        <v>609552</v>
      </c>
      <c r="B45" s="31">
        <v>5</v>
      </c>
      <c r="C45" s="31">
        <v>7</v>
      </c>
      <c r="D45" s="31">
        <v>7</v>
      </c>
      <c r="E45" s="41" t="s">
        <v>169</v>
      </c>
      <c r="H45" s="41">
        <f>IF('Раздел 5'!P29&gt;='Раздел 5'!P31,0,1)</f>
        <v>0</v>
      </c>
    </row>
    <row r="46" spans="1:8" ht="12.75" customHeight="1">
      <c r="A46" s="41">
        <f t="shared" si="0"/>
        <v>609552</v>
      </c>
      <c r="B46" s="31">
        <v>5</v>
      </c>
      <c r="C46" s="31">
        <v>8</v>
      </c>
      <c r="D46" s="31">
        <v>8</v>
      </c>
      <c r="E46" s="41" t="s">
        <v>170</v>
      </c>
      <c r="H46" s="41">
        <f>IF('Раздел 5'!P29&gt;='Раздел 5'!P32,0,1)</f>
        <v>0</v>
      </c>
    </row>
    <row r="47" spans="1:8" ht="12.75" customHeight="1">
      <c r="A47" s="41">
        <f t="shared" si="0"/>
        <v>609552</v>
      </c>
      <c r="B47" s="31">
        <v>5</v>
      </c>
      <c r="C47" s="31">
        <v>9</v>
      </c>
      <c r="D47" s="31">
        <v>9</v>
      </c>
      <c r="E47" s="41" t="s">
        <v>171</v>
      </c>
      <c r="H47" s="41">
        <f>IF('Раздел 5'!P33&gt;='Раздел 5'!P34,0,1)</f>
        <v>0</v>
      </c>
    </row>
    <row r="48" spans="1:8" ht="12.75" customHeight="1">
      <c r="A48" s="85">
        <f>P_3</f>
        <v>609552</v>
      </c>
      <c r="B48" s="85">
        <v>6</v>
      </c>
      <c r="C48" s="85">
        <v>0</v>
      </c>
      <c r="D48" s="85">
        <v>0</v>
      </c>
      <c r="E48" s="85" t="str">
        <f>CONCATENATE("Межраздельный контроль - количество ошибок: ",H48)</f>
        <v>Межраздельный контроль - количество ошибок: 0</v>
      </c>
      <c r="F48" s="85"/>
      <c r="G48" s="85"/>
      <c r="H48" s="86">
        <f>SUM(H49)</f>
        <v>0</v>
      </c>
    </row>
    <row r="49" spans="1:8" ht="12.75" customHeight="1">
      <c r="A49" s="41">
        <f>P_3</f>
        <v>609552</v>
      </c>
      <c r="B49" s="41">
        <v>6</v>
      </c>
      <c r="C49" s="41">
        <v>1</v>
      </c>
      <c r="D49" s="41">
        <v>1</v>
      </c>
      <c r="E49" s="41" t="s">
        <v>172</v>
      </c>
      <c r="H49" s="41">
        <f>IF('Раздел 3'!Q21+'Раздел 3'!Q46='Раздел 2'!P23-'Раздел 2'!P29,0,1)</f>
        <v>0</v>
      </c>
    </row>
    <row r="53" ht="12.75" customHeight="1">
      <c r="A53" s="88" t="s">
        <v>173</v>
      </c>
    </row>
  </sheetData>
  <printOptions/>
  <pageMargins left="0.75" right="0.75" top="1" bottom="1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8.00390625" defaultRowHeight="12.75" customHeight="1"/>
  <cols>
    <col min="1" max="16384" width="7.8515625" style="41" customWidth="1"/>
  </cols>
  <sheetData/>
  <printOptions/>
  <pageMargins left="0.75" right="0.75" top="1" bottom="1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8.00390625" defaultRowHeight="12.75" customHeight="1"/>
  <cols>
    <col min="1" max="16384" width="7.8515625" style="41" customWidth="1"/>
  </cols>
  <sheetData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